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erikaehmsen/Documents/Cal-ITP/MSA docs/2022.03.01 FINAL DOCS /"/>
    </mc:Choice>
  </mc:AlternateContent>
  <xr:revisionPtr revIDLastSave="0" documentId="8_{159A2A34-042F-FE4F-8BA3-FBCEE2415BE7}" xr6:coauthVersionLast="47" xr6:coauthVersionMax="47" xr10:uidLastSave="{00000000-0000-0000-0000-000000000000}"/>
  <bookViews>
    <workbookView xWindow="0" yWindow="500" windowWidth="28800" windowHeight="16580" xr2:uid="{0D94DC09-4162-4B78-A9BE-EBB7ADAA9219}"/>
  </bookViews>
  <sheets>
    <sheet name="Cover Sheet" sheetId="11" r:id="rId1"/>
    <sheet name="Budget Worksheet" sheetId="9" r:id="rId2"/>
    <sheet name="Cat A_INIT" sheetId="3" r:id="rId3"/>
    <sheet name="Cat A_Kuba" sheetId="4" r:id="rId4"/>
    <sheet name="Cat A_SC Soft" sheetId="1" r:id="rId5"/>
    <sheet name="Cat B_Bytemark" sheetId="5" r:id="rId6"/>
    <sheet name="Cat B_Enghouse" sheetId="6" r:id="rId7"/>
    <sheet name="Cat B_INIT" sheetId="7" r:id="rId8"/>
    <sheet name="Cat B_Littlepay" sheetId="8" r:id="rId9"/>
    <sheet name="Integration Mapping" sheetId="1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02" i="9" l="1"/>
  <c r="E202" i="9"/>
  <c r="F202" i="9"/>
  <c r="G202" i="9"/>
  <c r="C202" i="9"/>
  <c r="D183" i="9"/>
  <c r="E183" i="9"/>
  <c r="F183" i="9"/>
  <c r="G183" i="9"/>
  <c r="C183" i="9"/>
  <c r="D164" i="9"/>
  <c r="E164" i="9"/>
  <c r="F164" i="9"/>
  <c r="G164" i="9"/>
  <c r="C164" i="9"/>
  <c r="D145" i="9"/>
  <c r="E145" i="9"/>
  <c r="F145" i="9"/>
  <c r="G145" i="9"/>
  <c r="C145" i="9"/>
  <c r="B125" i="9"/>
  <c r="B101" i="9"/>
  <c r="B77" i="9"/>
  <c r="G203" i="9"/>
  <c r="F203" i="9"/>
  <c r="E203" i="9"/>
  <c r="D203" i="9"/>
  <c r="G184" i="9"/>
  <c r="F184" i="9"/>
  <c r="E184" i="9"/>
  <c r="D184" i="9"/>
  <c r="C184" i="9"/>
  <c r="G165" i="9"/>
  <c r="F165" i="9"/>
  <c r="E165" i="9"/>
  <c r="D165" i="9"/>
  <c r="C165" i="9"/>
  <c r="G146" i="9"/>
  <c r="F146" i="9"/>
  <c r="E146" i="9"/>
  <c r="D146" i="9"/>
  <c r="G212" i="9"/>
  <c r="G213" i="9" s="1"/>
  <c r="F212" i="9"/>
  <c r="F213" i="9" s="1"/>
  <c r="E212" i="9"/>
  <c r="E213" i="9" s="1"/>
  <c r="D212" i="9"/>
  <c r="D213" i="9" s="1"/>
  <c r="C212" i="9"/>
  <c r="C213" i="9" s="1"/>
  <c r="C203" i="9"/>
  <c r="G193" i="9"/>
  <c r="G194" i="9" s="1"/>
  <c r="F193" i="9"/>
  <c r="F194" i="9" s="1"/>
  <c r="E193" i="9"/>
  <c r="E194" i="9" s="1"/>
  <c r="D193" i="9"/>
  <c r="D194" i="9" s="1"/>
  <c r="C193" i="9"/>
  <c r="C194" i="9" s="1"/>
  <c r="G174" i="9"/>
  <c r="G175" i="9" s="1"/>
  <c r="F174" i="9"/>
  <c r="F175" i="9" s="1"/>
  <c r="E174" i="9"/>
  <c r="E175" i="9" s="1"/>
  <c r="D174" i="9"/>
  <c r="D175" i="9" s="1"/>
  <c r="C174" i="9"/>
  <c r="C175" i="9" s="1"/>
  <c r="G155" i="9"/>
  <c r="G156" i="9" s="1"/>
  <c r="F155" i="9"/>
  <c r="F156" i="9" s="1"/>
  <c r="E155" i="9"/>
  <c r="E156" i="9" s="1"/>
  <c r="D155" i="9"/>
  <c r="D156" i="9" s="1"/>
  <c r="C155" i="9"/>
  <c r="C156" i="9" s="1"/>
  <c r="C146" i="9"/>
  <c r="G134" i="9"/>
  <c r="G135" i="9" s="1"/>
  <c r="F134" i="9"/>
  <c r="F135" i="9" s="1"/>
  <c r="E134" i="9"/>
  <c r="E135" i="9" s="1"/>
  <c r="D134" i="9"/>
  <c r="D135" i="9" s="1"/>
  <c r="C134" i="9"/>
  <c r="C135" i="9" s="1"/>
  <c r="D127" i="9"/>
  <c r="D128" i="9" s="1"/>
  <c r="E127" i="9"/>
  <c r="E128" i="9" s="1"/>
  <c r="F127" i="9"/>
  <c r="F128" i="9" s="1"/>
  <c r="G127" i="9"/>
  <c r="G128" i="9" s="1"/>
  <c r="C127" i="9"/>
  <c r="C128" i="9" s="1"/>
  <c r="H120" i="9"/>
  <c r="G110" i="9"/>
  <c r="G111" i="9" s="1"/>
  <c r="F110" i="9"/>
  <c r="F111" i="9" s="1"/>
  <c r="E110" i="9"/>
  <c r="E111" i="9" s="1"/>
  <c r="D110" i="9"/>
  <c r="D111" i="9" s="1"/>
  <c r="C110" i="9"/>
  <c r="C111" i="9" s="1"/>
  <c r="G103" i="9"/>
  <c r="G104" i="9" s="1"/>
  <c r="F103" i="9"/>
  <c r="F104" i="9" s="1"/>
  <c r="E103" i="9"/>
  <c r="E104" i="9" s="1"/>
  <c r="D103" i="9"/>
  <c r="D104" i="9" s="1"/>
  <c r="C103" i="9"/>
  <c r="C104" i="9" s="1"/>
  <c r="B95" i="9"/>
  <c r="H95" i="9" s="1"/>
  <c r="H99" i="9"/>
  <c r="B88" i="9"/>
  <c r="B89" i="9" s="1"/>
  <c r="H89" i="9" s="1"/>
  <c r="H87" i="9"/>
  <c r="G86" i="9"/>
  <c r="F86" i="9"/>
  <c r="E86" i="9"/>
  <c r="D86" i="9"/>
  <c r="C86" i="9"/>
  <c r="G79" i="9"/>
  <c r="G80" i="9" s="1"/>
  <c r="F79" i="9"/>
  <c r="F80" i="9" s="1"/>
  <c r="E79" i="9"/>
  <c r="E80" i="9" s="1"/>
  <c r="D79" i="9"/>
  <c r="D80" i="9" s="1"/>
  <c r="C79" i="9"/>
  <c r="C80" i="9" s="1"/>
  <c r="D185" i="9" l="1"/>
  <c r="H212" i="9"/>
  <c r="G204" i="9"/>
  <c r="F204" i="9"/>
  <c r="E204" i="9"/>
  <c r="H203" i="9"/>
  <c r="D204" i="9"/>
  <c r="C204" i="9"/>
  <c r="H213" i="9"/>
  <c r="H202" i="9"/>
  <c r="H193" i="9"/>
  <c r="G185" i="9"/>
  <c r="F185" i="9"/>
  <c r="E185" i="9"/>
  <c r="H184" i="9"/>
  <c r="C185" i="9"/>
  <c r="H175" i="9"/>
  <c r="H156" i="9"/>
  <c r="H194" i="9"/>
  <c r="D166" i="9"/>
  <c r="H183" i="9"/>
  <c r="D147" i="9"/>
  <c r="E147" i="9"/>
  <c r="H174" i="9"/>
  <c r="F147" i="9"/>
  <c r="G166" i="9"/>
  <c r="F166" i="9"/>
  <c r="E166" i="9"/>
  <c r="H165" i="9"/>
  <c r="H164" i="9"/>
  <c r="C166" i="9"/>
  <c r="H145" i="9"/>
  <c r="G147" i="9"/>
  <c r="H146" i="9"/>
  <c r="C147" i="9"/>
  <c r="H155" i="9"/>
  <c r="H134" i="9"/>
  <c r="H128" i="9"/>
  <c r="H135" i="9"/>
  <c r="H127" i="9"/>
  <c r="H103" i="9"/>
  <c r="H79" i="9"/>
  <c r="H110" i="9"/>
  <c r="H111" i="9"/>
  <c r="H104" i="9"/>
  <c r="H86" i="9"/>
  <c r="H88" i="9"/>
  <c r="H80" i="9"/>
  <c r="H185" i="9" l="1"/>
  <c r="H204" i="9"/>
  <c r="H147" i="9"/>
  <c r="H166" i="9"/>
  <c r="B96" i="9" l="1"/>
  <c r="B72" i="9"/>
  <c r="H72" i="9" s="1"/>
  <c r="B214" i="9"/>
  <c r="B195" i="9"/>
  <c r="B176" i="9"/>
  <c r="B157" i="9"/>
  <c r="B210" i="9"/>
  <c r="B191" i="9"/>
  <c r="B172" i="9"/>
  <c r="B153" i="9"/>
  <c r="B208" i="9"/>
  <c r="B189" i="9"/>
  <c r="B170" i="9"/>
  <c r="B151" i="9"/>
  <c r="B205" i="9"/>
  <c r="B186" i="9"/>
  <c r="B167" i="9"/>
  <c r="B148" i="9"/>
  <c r="B112" i="9"/>
  <c r="B136" i="9"/>
  <c r="B108" i="9"/>
  <c r="B84" i="9"/>
  <c r="B132" i="9"/>
  <c r="B106" i="9"/>
  <c r="B82" i="9"/>
  <c r="B130" i="9"/>
  <c r="B75" i="9"/>
  <c r="H75" i="9" s="1"/>
  <c r="B123" i="9"/>
  <c r="H123" i="9" s="1"/>
  <c r="B98" i="9"/>
  <c r="H98" i="9" s="1"/>
  <c r="B74" i="9"/>
  <c r="H74" i="9" s="1"/>
  <c r="B122" i="9"/>
  <c r="H122" i="9" s="1"/>
  <c r="B97" i="9"/>
  <c r="H97" i="9" s="1"/>
  <c r="B121" i="9"/>
  <c r="H121" i="9" s="1"/>
  <c r="B73" i="9"/>
  <c r="H73" i="9" s="1"/>
  <c r="B71" i="9"/>
  <c r="H71" i="9" s="1"/>
  <c r="B119" i="9"/>
  <c r="B206" i="9" l="1"/>
  <c r="H206" i="9" s="1"/>
  <c r="H207" i="9" s="1"/>
  <c r="H205" i="9"/>
  <c r="H208" i="9"/>
  <c r="B209" i="9"/>
  <c r="H209" i="9" s="1"/>
  <c r="H210" i="9"/>
  <c r="B211" i="9"/>
  <c r="H211" i="9" s="1"/>
  <c r="H214" i="9"/>
  <c r="B215" i="9"/>
  <c r="H215" i="9" s="1"/>
  <c r="H191" i="9"/>
  <c r="B192" i="9"/>
  <c r="H192" i="9" s="1"/>
  <c r="B196" i="9"/>
  <c r="H196" i="9" s="1"/>
  <c r="H195" i="9"/>
  <c r="H186" i="9"/>
  <c r="B187" i="9"/>
  <c r="H187" i="9" s="1"/>
  <c r="H188" i="9" s="1"/>
  <c r="H189" i="9"/>
  <c r="B190" i="9"/>
  <c r="H190" i="9" s="1"/>
  <c r="B171" i="9"/>
  <c r="H171" i="9" s="1"/>
  <c r="H170" i="9"/>
  <c r="B173" i="9"/>
  <c r="H173" i="9" s="1"/>
  <c r="H172" i="9"/>
  <c r="B177" i="9"/>
  <c r="H177" i="9" s="1"/>
  <c r="H176" i="9"/>
  <c r="B168" i="9"/>
  <c r="H168" i="9" s="1"/>
  <c r="H169" i="9" s="1"/>
  <c r="H167" i="9"/>
  <c r="H148" i="9"/>
  <c r="B149" i="9"/>
  <c r="H149" i="9" s="1"/>
  <c r="H150" i="9" s="1"/>
  <c r="B152" i="9"/>
  <c r="H152" i="9" s="1"/>
  <c r="H151" i="9"/>
  <c r="H153" i="9"/>
  <c r="B154" i="9"/>
  <c r="H154" i="9" s="1"/>
  <c r="B158" i="9"/>
  <c r="H158" i="9" s="1"/>
  <c r="H157" i="9"/>
  <c r="H136" i="9"/>
  <c r="B137" i="9"/>
  <c r="H137" i="9" s="1"/>
  <c r="H132" i="9"/>
  <c r="B133" i="9"/>
  <c r="H133" i="9" s="1"/>
  <c r="B131" i="9"/>
  <c r="H131" i="9" s="1"/>
  <c r="H130" i="9"/>
  <c r="B126" i="9"/>
  <c r="H126" i="9" s="1"/>
  <c r="H125" i="9"/>
  <c r="H119" i="9"/>
  <c r="B124" i="9"/>
  <c r="H124" i="9" s="1"/>
  <c r="H106" i="9"/>
  <c r="B107" i="9"/>
  <c r="H107" i="9" s="1"/>
  <c r="H96" i="9"/>
  <c r="B100" i="9"/>
  <c r="H100" i="9" s="1"/>
  <c r="H112" i="9"/>
  <c r="B113" i="9"/>
  <c r="H113" i="9" s="1"/>
  <c r="B109" i="9"/>
  <c r="H109" i="9" s="1"/>
  <c r="H108" i="9"/>
  <c r="H101" i="9"/>
  <c r="B102" i="9"/>
  <c r="H102" i="9" s="1"/>
  <c r="B85" i="9"/>
  <c r="H85" i="9" s="1"/>
  <c r="H84" i="9"/>
  <c r="B83" i="9"/>
  <c r="H83" i="9" s="1"/>
  <c r="H82" i="9"/>
  <c r="B78" i="9"/>
  <c r="H78" i="9" s="1"/>
  <c r="H77" i="9"/>
  <c r="B76" i="9"/>
  <c r="H197" i="9" l="1"/>
  <c r="H198" i="9" s="1"/>
  <c r="E61" i="9" s="1"/>
  <c r="H216" i="9"/>
  <c r="H217" i="9" s="1"/>
  <c r="F61" i="9" s="1"/>
  <c r="C62" i="9" s="1"/>
  <c r="H178" i="9"/>
  <c r="H179" i="9" s="1"/>
  <c r="D61" i="9" s="1"/>
  <c r="H159" i="9"/>
  <c r="H160" i="9" s="1"/>
  <c r="C61" i="9" s="1"/>
  <c r="H105" i="9"/>
  <c r="H129" i="9"/>
  <c r="H138" i="9"/>
  <c r="H114" i="9"/>
  <c r="H90" i="9"/>
  <c r="H76" i="9"/>
  <c r="H81" i="9" s="1"/>
  <c r="C26" i="8"/>
  <c r="D26" i="8"/>
  <c r="E26" i="8"/>
  <c r="F26" i="8"/>
  <c r="G26" i="8"/>
  <c r="H26" i="8"/>
  <c r="I26" i="8"/>
  <c r="J26" i="8"/>
  <c r="K26" i="8"/>
  <c r="L26" i="8"/>
  <c r="B26" i="8"/>
  <c r="M7" i="8"/>
  <c r="C26" i="7"/>
  <c r="D26" i="7"/>
  <c r="E26" i="7"/>
  <c r="F26" i="7"/>
  <c r="G26" i="7"/>
  <c r="H26" i="7"/>
  <c r="I26" i="7"/>
  <c r="J26" i="7"/>
  <c r="K26" i="7"/>
  <c r="L26" i="7"/>
  <c r="B26" i="7"/>
  <c r="M7" i="7"/>
  <c r="H115" i="9" l="1"/>
  <c r="D57" i="9" s="1"/>
  <c r="H139" i="9"/>
  <c r="E57" i="9" s="1"/>
  <c r="H91" i="9"/>
  <c r="C57" i="9" s="1"/>
  <c r="C26" i="5"/>
  <c r="D26" i="5"/>
  <c r="E26" i="5"/>
  <c r="F26" i="5"/>
  <c r="G26" i="5"/>
  <c r="H26" i="5"/>
  <c r="I26" i="5"/>
  <c r="J26" i="5"/>
  <c r="K26" i="5"/>
  <c r="L26" i="5"/>
  <c r="B26" i="5"/>
  <c r="B26" i="6"/>
  <c r="D26" i="6"/>
  <c r="E26" i="6"/>
  <c r="F26" i="6"/>
  <c r="G26" i="6"/>
  <c r="H26" i="6"/>
  <c r="I26" i="6"/>
  <c r="J26" i="6"/>
  <c r="K26" i="6"/>
  <c r="L26" i="6"/>
  <c r="C26" i="6"/>
  <c r="M7" i="6"/>
  <c r="C58" i="9" l="1"/>
  <c r="A65" i="9" s="1"/>
  <c r="M7" i="5"/>
</calcChain>
</file>

<file path=xl/sharedStrings.xml><?xml version="1.0" encoding="utf-8"?>
<sst xmlns="http://schemas.openxmlformats.org/spreadsheetml/2006/main" count="2294" uniqueCount="394">
  <si>
    <t>Hardware Inputs</t>
  </si>
  <si>
    <t># of Standalone Validators</t>
  </si>
  <si>
    <t># of Standalone Validators (Platform-Only)</t>
  </si>
  <si>
    <t># of Mounting Poles</t>
  </si>
  <si>
    <t># of Embedded Validators</t>
  </si>
  <si>
    <t># of Mobile Fare Inspection Devices</t>
  </si>
  <si>
    <t>Integration and Value-Added Services Inputs</t>
  </si>
  <si>
    <t># Integrations with Transit Processors</t>
  </si>
  <si>
    <t># EMV Level 3 Certifications</t>
  </si>
  <si>
    <t># Integrations with 2D-Barcode Processors</t>
  </si>
  <si>
    <t># PAD Installations Required</t>
  </si>
  <si>
    <t>Extended Hardware Warranty</t>
  </si>
  <si>
    <t>No</t>
  </si>
  <si>
    <t>Yes</t>
  </si>
  <si>
    <t>Premium Customer Support</t>
  </si>
  <si>
    <t xml:space="preserve"># Hours Project Management </t>
  </si>
  <si>
    <t># Hours Custom Solution Development Work</t>
  </si>
  <si>
    <t># Hours Extensive Training</t>
  </si>
  <si>
    <t>Transaction Inputs</t>
  </si>
  <si>
    <t>Year 1</t>
  </si>
  <si>
    <t>Year 2</t>
  </si>
  <si>
    <t>Year 3</t>
  </si>
  <si>
    <t>Year 4</t>
  </si>
  <si>
    <t>Year 5</t>
  </si>
  <si>
    <t>Total Revenue Processed per Month</t>
  </si>
  <si>
    <t>Total Free Fare Transactions Processed per Month</t>
  </si>
  <si>
    <t>Support for EMV Level 3 Certification</t>
  </si>
  <si>
    <t>Integration with PAD Contractor</t>
  </si>
  <si>
    <t>Integration with Payment Processor</t>
  </si>
  <si>
    <t>Integration with Eligibility Verification System</t>
  </si>
  <si>
    <t>Premium Final Charge Management Services</t>
  </si>
  <si>
    <t># Hours Custom Solution Design</t>
  </si>
  <si>
    <t># Hours Customer Solution Development and Deployment</t>
  </si>
  <si>
    <t>Select Vendors for Budget Estimate</t>
  </si>
  <si>
    <t>Select Category A Vendor</t>
  </si>
  <si>
    <t>Kuba</t>
  </si>
  <si>
    <t>Select Category B Vendor</t>
  </si>
  <si>
    <t>Enghouse</t>
  </si>
  <si>
    <t>Budget Estimate</t>
  </si>
  <si>
    <t>Total Cost Category A</t>
  </si>
  <si>
    <t>INIT</t>
  </si>
  <si>
    <t>SC Soft</t>
  </si>
  <si>
    <t>Total Cost (Capital &amp; Operating Expenditures) over 5 Years</t>
  </si>
  <si>
    <t>Total Cost Category A (Selected Vendor)</t>
  </si>
  <si>
    <t>Total Cost Category B</t>
  </si>
  <si>
    <t>Bytemark</t>
  </si>
  <si>
    <t>Littlepay</t>
  </si>
  <si>
    <t>Total Cost Category B (Selected Vendor)</t>
  </si>
  <si>
    <t>Detailed Project Cost Calculations for each Vendor can be found below based on inputs provided</t>
  </si>
  <si>
    <t>Category A</t>
  </si>
  <si>
    <t>Year 1 Capital Expenditure</t>
  </si>
  <si>
    <t>Year 1 Operating Expenditure</t>
  </si>
  <si>
    <t>Year 2 Operating Expenditure</t>
  </si>
  <si>
    <t>Year 3 Operating Expenditure</t>
  </si>
  <si>
    <t>Year 4 Operating Expenditure</t>
  </si>
  <si>
    <t>Year 5 Operating Expenditure</t>
  </si>
  <si>
    <t>5 Year Total</t>
  </si>
  <si>
    <t>A.1.  Standalone Validator Device Cost</t>
  </si>
  <si>
    <t>A.2.  Standalone Validator Device Cost: Platform-Only Device</t>
  </si>
  <si>
    <t>B. Mounting Poles</t>
  </si>
  <si>
    <t>C.  Embedded Validator Device Cost</t>
  </si>
  <si>
    <t>D.  Mobile Fare Inspection Device Cost</t>
  </si>
  <si>
    <t>Validator Purchase</t>
  </si>
  <si>
    <t>E.  PAD Implementation Services</t>
  </si>
  <si>
    <t>Implementation</t>
  </si>
  <si>
    <t>F.  PAD Operations &amp; Maintenance Services</t>
  </si>
  <si>
    <t>Operations &amp; Maintenance</t>
  </si>
  <si>
    <t>Category A: Core Services</t>
  </si>
  <si>
    <t>G.  PAD Interface and Integration Services</t>
  </si>
  <si>
    <t>(Optional) Additional Integration Costs</t>
  </si>
  <si>
    <t>H.  PAD Value-Added Implementation Services</t>
  </si>
  <si>
    <t>(Optional) Installation Costs</t>
  </si>
  <si>
    <t>I.  PAD Value Added Operations &amp; Maintenance Services (over 5 years)</t>
  </si>
  <si>
    <t>J. Hourly Rate Card</t>
  </si>
  <si>
    <t>(Optional) Hourly Value-Added Services</t>
  </si>
  <si>
    <t>Category A: Integration and Value-Added Services</t>
  </si>
  <si>
    <t>Category A: Total</t>
  </si>
  <si>
    <t>(Optional) Operations &amp; Maintenance Costs</t>
  </si>
  <si>
    <t>Category B</t>
  </si>
  <si>
    <t>A.1 Transit Processing Services</t>
  </si>
  <si>
    <t>A.2 Transit Processing Services: Free Fare Transactions</t>
  </si>
  <si>
    <t>Transit Processing</t>
  </si>
  <si>
    <t>B.  Transit Processor Implementation Services</t>
  </si>
  <si>
    <t>Category B: Core Services</t>
  </si>
  <si>
    <t>C. Value Added Implementation Services</t>
  </si>
  <si>
    <t>(Optional) Additional Implementation Costs</t>
  </si>
  <si>
    <t>D. Transit Processor Interface and Integration Services</t>
  </si>
  <si>
    <t>E. Value Added Operations Services</t>
  </si>
  <si>
    <t xml:space="preserve">F. Hourly Rate Card </t>
  </si>
  <si>
    <t>Category B: Integration and Value-Added Services</t>
  </si>
  <si>
    <t>Category B: Total</t>
  </si>
  <si>
    <t>PAD Details - Brand</t>
  </si>
  <si>
    <t>PAD Details - Model</t>
  </si>
  <si>
    <t>PAD Details - SKU/Part #</t>
  </si>
  <si>
    <t>Unit Cost (Quantity of 1)</t>
  </si>
  <si>
    <t>Breakpoint 1</t>
  </si>
  <si>
    <t>Breakpoint 2</t>
  </si>
  <si>
    <t>Breakpoint 3</t>
  </si>
  <si>
    <t>Breakpoint 4</t>
  </si>
  <si>
    <t>Breakpoint 5</t>
  </si>
  <si>
    <t>Breakpoint 6</t>
  </si>
  <si>
    <t>Breakpoint 7</t>
  </si>
  <si>
    <t>Breakpoint 8</t>
  </si>
  <si>
    <t>Breakpoint 9</t>
  </si>
  <si>
    <t>cell intentionally left blank</t>
  </si>
  <si>
    <t>INIT Innovations in Transportation, Inc.</t>
  </si>
  <si>
    <t>PROXmobil3</t>
  </si>
  <si>
    <t>Basic version + Cellular + GPS
PRXMOB003000-00B</t>
  </si>
  <si>
    <t>Basic version + 2D Barcode Scanner + Cellular + GPS
PRXMOB003000-00D</t>
  </si>
  <si>
    <t>Unit Details - Brand</t>
  </si>
  <si>
    <t>Unit Details - Model</t>
  </si>
  <si>
    <t>Unit Details - SKU/Part #</t>
  </si>
  <si>
    <t>Mounting Pole, Bracket, &amp; Misc. Hardware for Platform Validator</t>
  </si>
  <si>
    <t>PRXMOB003HDW-00A</t>
  </si>
  <si>
    <t>Basic version (only Feig Reader)
PRXMOB003000-00E</t>
  </si>
  <si>
    <t>Basic version + Cellular + GPS
PRXMOB003000-00F</t>
  </si>
  <si>
    <t>Basic version + 2D Barcode Scanner
PRXMOB003000-00G</t>
  </si>
  <si>
    <t>Basic version + 2D Barcode Scanner + Cellular + GPS
PRXMOB003000-00H</t>
  </si>
  <si>
    <t>&lt;# of units&gt;</t>
  </si>
  <si>
    <t>PROXgo</t>
  </si>
  <si>
    <t>External Proximity Reader (PROXbluetooth) + Ruggedized Mobile Device + Receipt Printer MOINDE000000-00A</t>
  </si>
  <si>
    <t>Unit of Measure</t>
  </si>
  <si>
    <t>One-Time Cost</t>
  </si>
  <si>
    <t>Number of Deployed PADs</t>
  </si>
  <si>
    <t>Implementation Services Fee</t>
  </si>
  <si>
    <t>Base Monthly Cost (for 1 PAD)</t>
  </si>
  <si>
    <t># of Units</t>
  </si>
  <si>
    <t>Ongoing Maintenance &amp; Support Services Fee per Standalone Validator</t>
  </si>
  <si>
    <t>Ongoing Maintenance &amp; Support Services Fee per Embedded Validator</t>
  </si>
  <si>
    <t>Ongoing Maintenance &amp; Support Services Fee per Mobile Fare Inspection Device</t>
  </si>
  <si>
    <t>Description</t>
  </si>
  <si>
    <t>Integration with a Transit Processor (Mandatory)</t>
  </si>
  <si>
    <t>EMV Level 3 Certification per PAD type (Mandatory)</t>
  </si>
  <si>
    <t>Integration with a 2D-Barcode Processor (Mandatory)</t>
  </si>
  <si>
    <t>Transit Agency Project Management per hour (Mandatory)</t>
  </si>
  <si>
    <t>Extensive Training per hour (Mandatory)</t>
  </si>
  <si>
    <t>Custom Solution Development Work per hour (Mandatory)</t>
  </si>
  <si>
    <t>Installation of Payment Acceptance Devices per PAD (Mandatory</t>
  </si>
  <si>
    <t>I.  PAD Value Added Operations &amp; Maintenance Services</t>
  </si>
  <si>
    <t>Monthly Cost</t>
  </si>
  <si>
    <t>Extended Hardware Warranty per PAD (Mandatory)</t>
  </si>
  <si>
    <t>Premium Customer Support  per PAD (Mandatory)</t>
  </si>
  <si>
    <t>Mobile Communications per SIM (Non-mandatory)</t>
  </si>
  <si>
    <t>No Bid</t>
  </si>
  <si>
    <t>Mobile Router per device (Non-mandatory)</t>
  </si>
  <si>
    <t>Hourly Rate</t>
  </si>
  <si>
    <t>Transit Agency Project Management (Mandatory)</t>
  </si>
  <si>
    <t>Custom Solution Development Work (Mandatory)</t>
  </si>
  <si>
    <t>Extensive Training (Mandatory)</t>
  </si>
  <si>
    <t>PRODATA</t>
  </si>
  <si>
    <t>ABT3000</t>
  </si>
  <si>
    <t>SKU numbers will be allocated as and when the equipment is delivered. The SKU numbers will be allocated according to the options/build-date</t>
  </si>
  <si>
    <t>MV3000</t>
  </si>
  <si>
    <t>PV3000</t>
  </si>
  <si>
    <t>Mounting Poles</t>
  </si>
  <si>
    <t>MG3000 - ABT</t>
  </si>
  <si>
    <t>$ 999.0667</t>
  </si>
  <si>
    <t>MG3000</t>
  </si>
  <si>
    <t>$ 1,103.3000</t>
  </si>
  <si>
    <t>$ 1,056.1000</t>
  </si>
  <si>
    <t>$ 985.3000</t>
  </si>
  <si>
    <t>no bid</t>
  </si>
  <si>
    <t>SC SOFT</t>
  </si>
  <si>
    <t xml:space="preserve">SC SOFT </t>
  </si>
  <si>
    <t>SCV500</t>
  </si>
  <si>
    <t>SCV500SCV</t>
  </si>
  <si>
    <t>SCSOFT</t>
  </si>
  <si>
    <t>Table mount</t>
  </si>
  <si>
    <t>SCPTOM</t>
  </si>
  <si>
    <t>GV7</t>
  </si>
  <si>
    <t>GV7SCV</t>
  </si>
  <si>
    <t>ECHO5</t>
  </si>
  <si>
    <t>ECHO5SCV</t>
  </si>
  <si>
    <t>ECHO5 printer</t>
  </si>
  <si>
    <t>ECHO5SCVP</t>
  </si>
  <si>
    <t>BYTEMARK</t>
  </si>
  <si>
    <t>Fixed % of Revenue</t>
  </si>
  <si>
    <t>Breakpoint 10</t>
  </si>
  <si>
    <t>Weighted average fee</t>
  </si>
  <si>
    <t>Total Revenue Processed (per month)</t>
  </si>
  <si>
    <t>Transit Processor Services Fee as % of Total Revenue Processed (Mandatory)</t>
  </si>
  <si>
    <t>Evaluation Weighting</t>
  </si>
  <si>
    <t>$ per Transaction</t>
  </si>
  <si>
    <t>Transit Processor Services Fee as Fixed Fee ($ per Transaction Processed) (Mandatory)</t>
  </si>
  <si>
    <t>Implementation Services (Mandatory)</t>
  </si>
  <si>
    <t>Transit Agency</t>
  </si>
  <si>
    <t>Supporting EMV Level 3 Certification (mandatory)</t>
  </si>
  <si>
    <t>PAD-type</t>
  </si>
  <si>
    <t>Custom Development Work (non-mandatory)</t>
  </si>
  <si>
    <t>Hour</t>
  </si>
  <si>
    <t>Refer to Category B Hourly Rate Card</t>
  </si>
  <si>
    <t>Integration with PAD Contractor (Mandatory)</t>
  </si>
  <si>
    <t>PAD Contractor</t>
  </si>
  <si>
    <t>Integration with a Payment Processor (Mandatory)</t>
  </si>
  <si>
    <t>Payment Processor</t>
  </si>
  <si>
    <t>Integration with Eligibilty Verification System (Mandatory)</t>
  </si>
  <si>
    <t>System</t>
  </si>
  <si>
    <r>
      <t xml:space="preserve">Total Revenue Processed </t>
    </r>
    <r>
      <rPr>
        <b/>
        <i/>
        <sz val="12"/>
        <color rgb="FFFF0000"/>
        <rFont val="Arial"/>
        <family val="2"/>
      </rPr>
      <t>*(per month)*</t>
    </r>
  </si>
  <si>
    <t>Premium Final Charge Management Services (Non-mandatory)</t>
  </si>
  <si>
    <t>Premium Customer Support  (Non-mandatory)</t>
  </si>
  <si>
    <t xml:space="preserve">Project Management  </t>
  </si>
  <si>
    <t>Custom Solution Design</t>
  </si>
  <si>
    <t>Custom Solution Development and Deployment</t>
  </si>
  <si>
    <t>ENGHOUSE</t>
  </si>
  <si>
    <t>LITTLEPAY</t>
  </si>
  <si>
    <t>Existing Integrations between Category A and Category B Vendors</t>
  </si>
  <si>
    <t>PAD Model</t>
  </si>
  <si>
    <t>PAD Type</t>
  </si>
  <si>
    <t>Transit Processor</t>
  </si>
  <si>
    <t>EMV L3 Certified</t>
  </si>
  <si>
    <t>EMV L3 Certified Payment Brands</t>
  </si>
  <si>
    <t>Standalone validator</t>
  </si>
  <si>
    <t>N/A</t>
  </si>
  <si>
    <t>Elavon</t>
  </si>
  <si>
    <t>Visa/Mastercard</t>
  </si>
  <si>
    <t>Embedded validator</t>
  </si>
  <si>
    <t>MG3000-ABT</t>
  </si>
  <si>
    <t>Pending</t>
  </si>
  <si>
    <t>Other Existing Integrations - Category A Vendors</t>
  </si>
  <si>
    <t>Fiserv (First Data)</t>
  </si>
  <si>
    <t>Visa/Mastercard/Amex/Discover</t>
  </si>
  <si>
    <t>Chase Paymentech</t>
  </si>
  <si>
    <t>Barclaycards</t>
  </si>
  <si>
    <t xml:space="preserve">CAD-AVL Vendor </t>
  </si>
  <si>
    <t>CAD-AVL Product Name</t>
  </si>
  <si>
    <t>Product Version</t>
  </si>
  <si>
    <t>CAD-AVL Interface Name and Version</t>
  </si>
  <si>
    <t>Trapeze Group</t>
  </si>
  <si>
    <t>TransitMaster</t>
  </si>
  <si>
    <t>J1708</t>
  </si>
  <si>
    <t>ISI (Ethernet)</t>
  </si>
  <si>
    <t>Conduent/Xerox</t>
  </si>
  <si>
    <t>IVU4000</t>
  </si>
  <si>
    <t>Clever Devices</t>
  </si>
  <si>
    <t>IVAN</t>
  </si>
  <si>
    <t>Avail</t>
  </si>
  <si>
    <t>MDT</t>
  </si>
  <si>
    <t>COPILOTpc2</t>
  </si>
  <si>
    <t>COPILOTpc3</t>
  </si>
  <si>
    <t>Backoffice Integration</t>
  </si>
  <si>
    <t>Product Name</t>
  </si>
  <si>
    <t>Bytemark Bridge</t>
  </si>
  <si>
    <t>Prodata Mobility</t>
  </si>
  <si>
    <t>Mobiguider</t>
  </si>
  <si>
    <t>from 1.0.0.0</t>
  </si>
  <si>
    <t>PCP protocol from version 1.01</t>
  </si>
  <si>
    <t>ITxPT standard UITP</t>
  </si>
  <si>
    <t xml:space="preserve">ITxPT </t>
  </si>
  <si>
    <t>From 2.1.0</t>
  </si>
  <si>
    <t>ITxPT AVMS, GNSS; from version 2.1.0</t>
  </si>
  <si>
    <t>Avail Technologies</t>
  </si>
  <si>
    <t>MyAvail</t>
  </si>
  <si>
    <t>From 1.0</t>
  </si>
  <si>
    <t xml:space="preserve">Avail data services API from version 1.0 </t>
  </si>
  <si>
    <t xml:space="preserve">Prodata PTexcellence </t>
  </si>
  <si>
    <t>Proxima</t>
  </si>
  <si>
    <t>From version 1.0.0.0</t>
  </si>
  <si>
    <t>Translink Netherlands (By Scheidt&amp;Bachman)</t>
  </si>
  <si>
    <t>ORA</t>
  </si>
  <si>
    <t>From Translink ORA 1.1</t>
  </si>
  <si>
    <t>Bytemark Universal Validation API (UVA)</t>
  </si>
  <si>
    <t>From UVA version 1.0.5</t>
  </si>
  <si>
    <t>MPGS</t>
  </si>
  <si>
    <t>Global Payment</t>
  </si>
  <si>
    <t>Trapeze</t>
  </si>
  <si>
    <t>GTFS</t>
  </si>
  <si>
    <t>GTFS 2.0</t>
  </si>
  <si>
    <t>Trapeze Transit Master</t>
  </si>
  <si>
    <t>Scsoft Comprehensive Central Backoffice System</t>
  </si>
  <si>
    <t>12.0.5</t>
  </si>
  <si>
    <t>Other Existing Integrations - Category B Vendors</t>
  </si>
  <si>
    <t>PAD Vendor</t>
  </si>
  <si>
    <t>Kontron</t>
  </si>
  <si>
    <t>V760</t>
  </si>
  <si>
    <t>EZFarebox</t>
  </si>
  <si>
    <t>Thales</t>
  </si>
  <si>
    <t>BV600</t>
  </si>
  <si>
    <t>Prodata PTexcellence NV</t>
  </si>
  <si>
    <t>Fiserv</t>
  </si>
  <si>
    <t>Planeta</t>
  </si>
  <si>
    <t>NanoEmvAdapter</t>
  </si>
  <si>
    <t>A Mobile Payments</t>
  </si>
  <si>
    <t>AMP 8200</t>
  </si>
  <si>
    <t>Mobile inspection device</t>
  </si>
  <si>
    <t>Panasonic</t>
  </si>
  <si>
    <t>FZ-N1 MK2 Toughpad</t>
  </si>
  <si>
    <t>Famoco (Distributed by Scheidt &amp; Bachmann)</t>
  </si>
  <si>
    <t>FX925</t>
  </si>
  <si>
    <t>OR500</t>
  </si>
  <si>
    <t>Payment Processor Integrations</t>
  </si>
  <si>
    <t>Chase Paymentech </t>
  </si>
  <si>
    <t>Fiserv RapidConnect </t>
  </si>
  <si>
    <t>Moneris </t>
  </si>
  <si>
    <t>Nuvei </t>
  </si>
  <si>
    <t>NMI </t>
  </si>
  <si>
    <t>Cybersource </t>
  </si>
  <si>
    <t>Mikroelektronika</t>
  </si>
  <si>
    <t>CVB44 + CRE 10</t>
  </si>
  <si>
    <t>Global payment Europe</t>
  </si>
  <si>
    <t>AMCO</t>
  </si>
  <si>
    <t>TT2150</t>
  </si>
  <si>
    <t>PPT Ecelence</t>
  </si>
  <si>
    <t>Validators ABT3000 / termina MV3000</t>
  </si>
  <si>
    <t>Access IS (Val100)</t>
  </si>
  <si>
    <t>AR220</t>
  </si>
  <si>
    <t>Modeshift (ID Tech)</t>
  </si>
  <si>
    <t>Kiosk IV</t>
  </si>
  <si>
    <t>RPC</t>
  </si>
  <si>
    <t>AEP (Feig)</t>
  </si>
  <si>
    <t>cVend</t>
  </si>
  <si>
    <t>PeP</t>
  </si>
  <si>
    <t>Ticketer (Gemini)</t>
  </si>
  <si>
    <t>Gemini 2000</t>
  </si>
  <si>
    <t>Valitor</t>
  </si>
  <si>
    <t>PAX</t>
  </si>
  <si>
    <t>A920</t>
  </si>
  <si>
    <t xml:space="preserve">Nexgo </t>
  </si>
  <si>
    <t>N86</t>
  </si>
  <si>
    <t>Credorax</t>
  </si>
  <si>
    <t>Global Payments Europe (GPE) - utilized for ČSOB</t>
  </si>
  <si>
    <t>First data Europe</t>
  </si>
  <si>
    <t>VisaNet</t>
  </si>
  <si>
    <t xml:space="preserve">Ukrainian Processing Center (UPC) - utilized for Raiffeisenbank international (RBI)    </t>
  </si>
  <si>
    <t>SIA processing center (ex First Data Slovakia) - utilized for SIA Slovakia</t>
  </si>
  <si>
    <t>Mercury processing center - utilized for VUB</t>
  </si>
  <si>
    <t>EquensWorldline - utilized for Paynetics</t>
  </si>
  <si>
    <t>Regional Card Processing Centre (RPC) - utilized for RBI &amp; TatraBanka</t>
  </si>
  <si>
    <t>Payment Processor Name</t>
  </si>
  <si>
    <t>Elavon (Europe)</t>
  </si>
  <si>
    <t>Chase paymentech (certification Q1 2022)</t>
  </si>
  <si>
    <t>Barclaycard (UK)</t>
  </si>
  <si>
    <t>Masabi (Just Ride)</t>
  </si>
  <si>
    <t>JRV</t>
  </si>
  <si>
    <t>Cybersource</t>
  </si>
  <si>
    <t>JRPV</t>
  </si>
  <si>
    <t>Masabi (Justride Inspect SDK)</t>
  </si>
  <si>
    <t>Inspect SDK</t>
  </si>
  <si>
    <t>Ticketer</t>
  </si>
  <si>
    <t>CX-21</t>
  </si>
  <si>
    <t>CX-22</t>
  </si>
  <si>
    <t>Ticketer (PAX)</t>
  </si>
  <si>
    <t>Ticketer (SmartQube)</t>
  </si>
  <si>
    <t>SmartQube</t>
  </si>
  <si>
    <t>Metric</t>
  </si>
  <si>
    <t>Transmach (PAX)</t>
  </si>
  <si>
    <t>E500</t>
  </si>
  <si>
    <t>Planeta (ASIS ELK)</t>
  </si>
  <si>
    <t>G-100</t>
  </si>
  <si>
    <t>G-100 Gate Reader</t>
  </si>
  <si>
    <t>ACS</t>
  </si>
  <si>
    <t>ACR330</t>
  </si>
  <si>
    <t>AccessIS</t>
  </si>
  <si>
    <t>ATR220</t>
  </si>
  <si>
    <t>Multipass (Emsyscon)</t>
  </si>
  <si>
    <t>EMV3000</t>
  </si>
  <si>
    <t>Pusatech</t>
  </si>
  <si>
    <t>PT11 440</t>
  </si>
  <si>
    <t>NETS</t>
  </si>
  <si>
    <t>Unicard (PAX)</t>
  </si>
  <si>
    <t>A920 Pro</t>
  </si>
  <si>
    <t>Vix</t>
  </si>
  <si>
    <t>CP-6500</t>
  </si>
  <si>
    <t>Le Banque Postale</t>
  </si>
  <si>
    <t>Global Pay</t>
  </si>
  <si>
    <t>Total Costs (over 5 Years): Category A and Category B</t>
  </si>
  <si>
    <t>DISCLAIMER for Transit Providers</t>
  </si>
  <si>
    <t>&lt;----- ENTER VALIDATOR QUANTITIES HERE</t>
  </si>
  <si>
    <t>&lt;----- ENTER ESTIMATED MONTHLY FARE REVENUE HERE</t>
  </si>
  <si>
    <t>To get started, enter validator quantities and estimated monthly fare revenue below</t>
  </si>
  <si>
    <t>INSTRUCTIONS for Transit Providers: How to use this workbook</t>
  </si>
  <si>
    <t>PURPOSE of Cost Estimation Tool: Easily determine needs + numbers</t>
  </si>
  <si>
    <t xml:space="preserve">      1. To generate a high-level cost estimate, enter inputs for a) Category A (Payment Accepentance Devices; PADs) and </t>
  </si>
  <si>
    <t xml:space="preserve">                                                                                                  b) Category B (Transit Processor Services; fare calculation software)</t>
  </si>
  <si>
    <r>
      <t xml:space="preserve"> - While this workbook contains many tabs of information, the </t>
    </r>
    <r>
      <rPr>
        <i/>
        <sz val="14"/>
        <color theme="9"/>
        <rFont val="Arial"/>
        <family val="2"/>
      </rPr>
      <t>green</t>
    </r>
    <r>
      <rPr>
        <sz val="14"/>
        <color theme="1"/>
        <rFont val="Arial"/>
        <family val="2"/>
      </rPr>
      <t xml:space="preserve"> "Budget Worksheet" tab is the one to hone in on for ballparking cost estimates:</t>
    </r>
  </si>
  <si>
    <r>
      <t xml:space="preserve">     - Review the instructions and notes at the top of the </t>
    </r>
    <r>
      <rPr>
        <i/>
        <sz val="14"/>
        <color theme="9"/>
        <rFont val="Arial"/>
        <family val="2"/>
      </rPr>
      <t>green</t>
    </r>
    <r>
      <rPr>
        <sz val="14"/>
        <color theme="1"/>
        <rFont val="Arial"/>
        <family val="2"/>
      </rPr>
      <t xml:space="preserve"> "Budget Worksheet" tab, which can be summarized as:</t>
    </r>
  </si>
  <si>
    <r>
      <t>Category A Inputs</t>
    </r>
    <r>
      <rPr>
        <b/>
        <sz val="12"/>
        <color theme="1"/>
        <rFont val="Arial"/>
        <family val="2"/>
      </rPr>
      <t xml:space="preserve"> (for Payment Acceptance Devices, aka PADs or Fare Validators)</t>
    </r>
  </si>
  <si>
    <r>
      <t>Category B Inputs</t>
    </r>
    <r>
      <rPr>
        <b/>
        <sz val="12"/>
        <color theme="1"/>
        <rFont val="Arial"/>
        <family val="2"/>
      </rPr>
      <t xml:space="preserve"> (for Transit Processor Services, aka Fare Calculation Software)</t>
    </r>
  </si>
  <si>
    <r>
      <t xml:space="preserve">      2. Look for the 2 </t>
    </r>
    <r>
      <rPr>
        <i/>
        <sz val="14"/>
        <color rgb="FFFF0000"/>
        <rFont val="Arial"/>
        <family val="2"/>
      </rPr>
      <t>red</t>
    </r>
    <r>
      <rPr>
        <sz val="14"/>
        <color theme="1"/>
        <rFont val="Arial"/>
        <family val="2"/>
      </rPr>
      <t xml:space="preserve"> arrows, which note where to enter these inputs: PAD quantities (based on vehicles/doors in fleet) + estimated monthly fare revenue.</t>
    </r>
  </si>
  <si>
    <r>
      <t xml:space="preserve"> - As desired, review the pricing for each vendor in the </t>
    </r>
    <r>
      <rPr>
        <i/>
        <sz val="14"/>
        <color theme="1" tint="0.499984740745262"/>
        <rFont val="Arial"/>
        <family val="2"/>
      </rPr>
      <t>gray</t>
    </r>
    <r>
      <rPr>
        <sz val="14"/>
        <color theme="1"/>
        <rFont val="Arial"/>
        <family val="2"/>
      </rPr>
      <t xml:space="preserve"> tabs with vendor names.</t>
    </r>
  </si>
  <si>
    <r>
      <t xml:space="preserve"> - As desired, review the </t>
    </r>
    <r>
      <rPr>
        <i/>
        <sz val="14"/>
        <color theme="4" tint="0.39997558519241921"/>
        <rFont val="Arial"/>
        <family val="2"/>
      </rPr>
      <t>blue</t>
    </r>
    <r>
      <rPr>
        <sz val="14"/>
        <color theme="1"/>
        <rFont val="Arial"/>
        <family val="2"/>
      </rPr>
      <t xml:space="preserve"> "Integration Mapping" tab to view existing integrations between MSA vendors.</t>
    </r>
  </si>
  <si>
    <r>
      <t xml:space="preserve"> - This tool should </t>
    </r>
    <r>
      <rPr>
        <b/>
        <sz val="14"/>
        <color theme="1"/>
        <rFont val="Arial"/>
        <family val="2"/>
      </rPr>
      <t>not</t>
    </r>
    <r>
      <rPr>
        <sz val="14"/>
        <color theme="1"/>
        <rFont val="Arial"/>
        <family val="2"/>
      </rPr>
      <t xml:space="preserve"> be used to select vendors without first contacting vendors and performing a more thorough comparison.</t>
    </r>
  </si>
  <si>
    <t xml:space="preserve"> - Vendor prices are not directly comparable, since vendors include different services and features in their base offering.</t>
  </si>
  <si>
    <t xml:space="preserve"> - There are no guaranteed delivery timelines associated with the vendor prices contained herein.</t>
  </si>
  <si>
    <t xml:space="preserve">      3. That's it! The worksheet performs a calculation based on these inputs and generates a 5-year budget estimate and compares vendor costs.</t>
  </si>
  <si>
    <t xml:space="preserve"> - Cal-ITP does not accept any responsibility for the extent to which the assumptions, calculations and results of this tool are correct and complete.</t>
  </si>
  <si>
    <t xml:space="preserve"> - Users of this model are advised to check the assumptions, calculations and results of this model before reaching conclusions or making decisions based on this model.</t>
  </si>
  <si>
    <t xml:space="preserve"> - Cal-ITP has prepared this tool for Transit Providers. This tool should only be used within the context and scope described herein and may not be relied upon in part or whole by any third party or be used for any other purpose. </t>
  </si>
  <si>
    <t>KUBA</t>
  </si>
  <si>
    <t xml:space="preserve"> - The maximum pricing provided by MSA vendors can also be viewed and downloaded on Cal eProcure (Exhibit B.1 of the MSAs).</t>
  </si>
  <si>
    <t>Cost Estimation Tool for Transit Providers: PADs and Transit Processor Services MSAs</t>
  </si>
  <si>
    <r>
      <t xml:space="preserve"> - Allows Transit Providers to obtain </t>
    </r>
    <r>
      <rPr>
        <i/>
        <u/>
        <sz val="14"/>
        <color theme="1"/>
        <rFont val="Arial"/>
        <family val="2"/>
      </rPr>
      <t>ballpark estimates</t>
    </r>
    <r>
      <rPr>
        <sz val="14"/>
        <color theme="1"/>
        <rFont val="Arial"/>
        <family val="2"/>
      </rPr>
      <t xml:space="preserve"> on MSA costs for budgeting purposes.</t>
    </r>
  </si>
  <si>
    <t xml:space="preserve"> - Allows Transit Providers to review and compare prices of MSA vendors.</t>
  </si>
  <si>
    <r>
      <rPr>
        <b/>
        <sz val="12"/>
        <color theme="1"/>
        <rFont val="Arial"/>
        <family val="2"/>
      </rPr>
      <t>Instructions:</t>
    </r>
    <r>
      <rPr>
        <sz val="12"/>
        <color theme="1"/>
        <rFont val="Arial"/>
        <family val="2"/>
      </rPr>
      <t xml:space="preserve">
- Use this worksheet to obtain ballpark cost estimates for Category A hardware (Payment Acceptance Devices, aka PADs or Fare Validators) and Category B software (Transit Processor Services, aka Fare Calculation Software).
- To begin, enter hardware inputs for desired Payment Acceptance Devices (Category A)  - Rows 10-14 - and fare transaction inputs (Category B) - Rows 30-31.
- (Optional) Enter integration and value-added services inputs for either/both Categories - Rows 17-25 and 34-42 (you can check the green-shaded "Integration Mapping" tab of this workbook to see whether your preferred Category A and Category B vendors already have an integration).
- Select Category A and B vendors from dropdown menus (for estimate of total project costs over 5 years) - Rows 45-46.
- View Category A and Category B cost estimate in cell A59.
- Make any manual adjustments as needed (see Notes below for more detail).
</t>
    </r>
    <r>
      <rPr>
        <b/>
        <sz val="12"/>
        <color theme="1"/>
        <rFont val="Arial"/>
        <family val="2"/>
      </rPr>
      <t>Notes:</t>
    </r>
    <r>
      <rPr>
        <sz val="12"/>
        <color theme="1"/>
        <rFont val="Arial"/>
        <family val="2"/>
      </rPr>
      <t xml:space="preserve">
- Total (5-year) MSA cost details are estimated for each vendor individually below the overall budget estimate, based on the inputs provided and the maximum pricing provided by the MSA vendors.
- The calculations assume that the lowest cost device (for each vendor) is being purchased. If you wish to purchase a different device, you should manually calculate the difference in total price (for the given quantity) and add it to your budget estimate total.
- Inputs for "Total Revenue Processed per Month" should be the projected revenue ONLY for the contactless fare collection system. This share is expected to increase over time. You may wish to project an increase in revenue on the contactless system from Year 1 to Year 5.
- Depending on the specific circumstances and preferences of Transit Providers, there are several cost categories that are not included in these MSAs (Category A or B) but which may need to be factored into total project costs (Payment Processing, Connectivity and Communications).
- Cal-ITP can provide additional support to Transit Providers that wish to compile a more complete estimate of costs related to their contactless payment project.</t>
    </r>
  </si>
  <si>
    <r>
      <t xml:space="preserve"> - The vendor prices listed herein are </t>
    </r>
    <r>
      <rPr>
        <i/>
        <sz val="14"/>
        <color theme="1"/>
        <rFont val="Arial"/>
        <family val="2"/>
      </rPr>
      <t>maximum</t>
    </r>
    <r>
      <rPr>
        <sz val="14"/>
        <color theme="1"/>
        <rFont val="Arial"/>
        <family val="2"/>
      </rPr>
      <t xml:space="preserve"> prices -- the </t>
    </r>
    <r>
      <rPr>
        <i/>
        <sz val="14"/>
        <color theme="1"/>
        <rFont val="Arial"/>
        <family val="2"/>
      </rPr>
      <t>actual</t>
    </r>
    <r>
      <rPr>
        <sz val="14"/>
        <color theme="1"/>
        <rFont val="Arial"/>
        <family val="2"/>
      </rPr>
      <t xml:space="preserve"> prices will be obtained from vendors once you develop and share a User Agreement Scope of Work.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</si>
</sst>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164" formatCode=";;;"/>
    <numFmt numFmtId="165" formatCode="_-[$$-409]* #,##0.00_ ;_-[$$-409]* \-#,##0.00\ ;_-[$$-409]* &quot;-&quot;??_ ;_-@_ "/>
    <numFmt numFmtId="166" formatCode="\1"/>
    <numFmt numFmtId="167" formatCode="[$$-409]#,##0.00"/>
    <numFmt numFmtId="168" formatCode="0.0000%"/>
    <numFmt numFmtId="169" formatCode="_(&quot;$&quot;* #,##0_);_(&quot;$&quot;* \(#,##0\);_(&quot;$&quot;* &quot;-&quot;??_);_(@_)"/>
    <numFmt numFmtId="170" formatCode="_(&quot;$&quot;* #,##0_);_(&quot;$&quot;* \(#,##0\);_(&quot;$&quot;* &quot;-&quot;???_);_(@_)"/>
  </numFmts>
  <fonts count="39" x14ac:knownFonts="1">
    <font>
      <sz val="11"/>
      <color theme="1"/>
      <name val="Calibri"/>
      <family val="2"/>
      <scheme val="minor"/>
    </font>
    <font>
      <sz val="11"/>
      <color theme="1"/>
      <name val="Calibri"/>
      <family val="2"/>
      <scheme val="minor"/>
    </font>
    <font>
      <b/>
      <sz val="14"/>
      <name val="Arial"/>
      <family val="2"/>
    </font>
    <font>
      <sz val="11"/>
      <color theme="1"/>
      <name val="Arial"/>
      <family val="2"/>
    </font>
    <font>
      <b/>
      <sz val="12"/>
      <color theme="1"/>
      <name val="Arial"/>
      <family val="2"/>
    </font>
    <font>
      <sz val="12"/>
      <color theme="1"/>
      <name val="Arial"/>
      <family val="2"/>
    </font>
    <font>
      <i/>
      <sz val="12"/>
      <color rgb="FF3F3F76"/>
      <name val="Arial"/>
      <family val="2"/>
    </font>
    <font>
      <b/>
      <sz val="12"/>
      <color rgb="FF3F3F76"/>
      <name val="Arial"/>
      <family val="2"/>
    </font>
    <font>
      <b/>
      <i/>
      <sz val="14"/>
      <color rgb="FFFF0000"/>
      <name val="Arial"/>
      <family val="2"/>
    </font>
    <font>
      <b/>
      <sz val="12"/>
      <name val="Arial"/>
      <family val="2"/>
    </font>
    <font>
      <b/>
      <i/>
      <sz val="12"/>
      <color rgb="FFFF0000"/>
      <name val="Arial"/>
      <family val="2"/>
    </font>
    <font>
      <b/>
      <i/>
      <sz val="12"/>
      <name val="Arial"/>
      <family val="2"/>
    </font>
    <font>
      <b/>
      <sz val="14"/>
      <color theme="1"/>
      <name val="Arial"/>
      <family val="2"/>
    </font>
    <font>
      <i/>
      <sz val="12"/>
      <color theme="1"/>
      <name val="Arial"/>
      <family val="2"/>
    </font>
    <font>
      <sz val="12"/>
      <color rgb="FF3F3F76"/>
      <name val="Arial"/>
      <family val="2"/>
    </font>
    <font>
      <b/>
      <sz val="14"/>
      <color indexed="8"/>
      <name val="Arial"/>
      <family val="2"/>
    </font>
    <font>
      <b/>
      <sz val="11"/>
      <color theme="1"/>
      <name val="Arial"/>
      <family val="2"/>
    </font>
    <font>
      <i/>
      <sz val="12"/>
      <color indexed="8"/>
      <name val="Arial"/>
      <family val="2"/>
    </font>
    <font>
      <i/>
      <sz val="12"/>
      <color rgb="FF000000"/>
      <name val="Arial"/>
      <family val="2"/>
    </font>
    <font>
      <b/>
      <u/>
      <sz val="12"/>
      <color theme="1"/>
      <name val="Arial"/>
      <family val="2"/>
    </font>
    <font>
      <sz val="14"/>
      <name val="Arial"/>
      <family val="2"/>
    </font>
    <font>
      <sz val="12"/>
      <name val="Arial"/>
      <family val="2"/>
    </font>
    <font>
      <b/>
      <i/>
      <sz val="14"/>
      <name val="Arial"/>
      <family val="2"/>
    </font>
    <font>
      <i/>
      <sz val="12"/>
      <name val="Arial"/>
      <family val="2"/>
    </font>
    <font>
      <i/>
      <sz val="11"/>
      <color theme="1"/>
      <name val="Arial"/>
      <family val="2"/>
    </font>
    <font>
      <b/>
      <sz val="22"/>
      <color theme="1"/>
      <name val="Arial"/>
      <family val="2"/>
    </font>
    <font>
      <sz val="22"/>
      <color theme="1"/>
      <name val="Arial"/>
      <family val="2"/>
    </font>
    <font>
      <b/>
      <sz val="20"/>
      <color theme="1"/>
      <name val="Arial"/>
      <family val="2"/>
    </font>
    <font>
      <sz val="14"/>
      <color theme="1"/>
      <name val="Arial"/>
      <family val="2"/>
    </font>
    <font>
      <i/>
      <u/>
      <sz val="14"/>
      <color theme="1"/>
      <name val="Arial"/>
      <family val="2"/>
    </font>
    <font>
      <sz val="11"/>
      <color theme="0"/>
      <name val="Arial"/>
      <family val="2"/>
    </font>
    <font>
      <b/>
      <u/>
      <sz val="11"/>
      <color theme="1"/>
      <name val="Arial"/>
      <family val="2"/>
    </font>
    <font>
      <b/>
      <sz val="11"/>
      <color rgb="FFFF0000"/>
      <name val="Arial"/>
      <family val="2"/>
    </font>
    <font>
      <i/>
      <sz val="14"/>
      <color theme="9"/>
      <name val="Arial"/>
      <family val="2"/>
    </font>
    <font>
      <i/>
      <sz val="14"/>
      <color rgb="FFFF0000"/>
      <name val="Arial"/>
      <family val="2"/>
    </font>
    <font>
      <i/>
      <sz val="14"/>
      <color theme="1" tint="0.499984740745262"/>
      <name val="Arial"/>
      <family val="2"/>
    </font>
    <font>
      <i/>
      <sz val="14"/>
      <color theme="4" tint="0.39997558519241921"/>
      <name val="Arial"/>
      <family val="2"/>
    </font>
    <font>
      <sz val="7"/>
      <color rgb="FF242424"/>
      <name val="Segoe UI"/>
      <family val="2"/>
    </font>
    <font>
      <i/>
      <sz val="14"/>
      <color theme="1"/>
      <name val="Arial"/>
      <family val="2"/>
    </font>
  </fonts>
  <fills count="17">
    <fill>
      <patternFill patternType="none"/>
    </fill>
    <fill>
      <patternFill patternType="gray125"/>
    </fill>
    <fill>
      <patternFill patternType="solid">
        <fgColor rgb="FF00B0F0"/>
        <bgColor indexed="64"/>
      </patternFill>
    </fill>
    <fill>
      <patternFill patternType="lightUp">
        <bgColor rgb="FFDDDDDD"/>
      </patternFill>
    </fill>
    <fill>
      <patternFill patternType="solid">
        <fgColor rgb="FFFFFF00"/>
        <bgColor indexed="64"/>
      </patternFill>
    </fill>
    <fill>
      <patternFill patternType="solid">
        <fgColor rgb="FF99FF66"/>
        <bgColor indexed="64"/>
      </patternFill>
    </fill>
    <fill>
      <patternFill patternType="solid">
        <fgColor theme="8" tint="0.59999389629810485"/>
        <bgColor indexed="64"/>
      </patternFill>
    </fill>
    <fill>
      <patternFill patternType="solid">
        <fgColor theme="0"/>
        <bgColor indexed="64"/>
      </patternFill>
    </fill>
    <fill>
      <patternFill patternType="solid">
        <fgColor rgb="FFD9D9D9"/>
        <bgColor indexed="64"/>
      </patternFill>
    </fill>
    <fill>
      <patternFill patternType="solid">
        <fgColor rgb="FFB6DDE8"/>
        <bgColor rgb="FFB6DDE8"/>
      </patternFill>
    </fill>
    <fill>
      <patternFill patternType="solid">
        <fgColor rgb="FFDDDDDD"/>
        <bgColor rgb="FFDDDDDD"/>
      </patternFill>
    </fill>
    <fill>
      <patternFill patternType="solid">
        <fgColor rgb="FFFFFF00"/>
        <bgColor rgb="FFFFFF00"/>
      </patternFill>
    </fill>
    <fill>
      <patternFill patternType="solid">
        <fgColor rgb="FFD9D9D9"/>
        <bgColor rgb="FFD9D9D9"/>
      </patternFill>
    </fill>
    <fill>
      <patternFill patternType="solid">
        <fgColor rgb="FFFFFF99"/>
        <bgColor indexed="64"/>
      </patternFill>
    </fill>
    <fill>
      <patternFill patternType="solid">
        <fgColor rgb="FFCCFFFF"/>
        <bgColor indexed="64"/>
      </patternFill>
    </fill>
    <fill>
      <patternFill patternType="solid">
        <fgColor rgb="FFDDDDDD"/>
        <bgColor indexed="64"/>
      </patternFill>
    </fill>
    <fill>
      <patternFill patternType="solid">
        <fgColor theme="1"/>
        <bgColor indexed="64"/>
      </patternFill>
    </fill>
  </fills>
  <borders count="25">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rgb="FF000000"/>
      </left>
      <right style="medium">
        <color rgb="FF000000"/>
      </right>
      <top style="medium">
        <color rgb="FF000000"/>
      </top>
      <bottom style="medium">
        <color rgb="FF000000"/>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indexed="64"/>
      </bottom>
      <diagonal/>
    </border>
    <border>
      <left style="thin">
        <color auto="1"/>
      </left>
      <right style="medium">
        <color auto="1"/>
      </right>
      <top style="thin">
        <color auto="1"/>
      </top>
      <bottom style="medium">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top style="thin">
        <color rgb="FF595959"/>
      </top>
      <bottom style="thin">
        <color rgb="FF595959"/>
      </bottom>
      <diagonal/>
    </border>
    <border>
      <left style="thin">
        <color auto="1"/>
      </left>
      <right style="thin">
        <color auto="1"/>
      </right>
      <top style="medium">
        <color indexed="64"/>
      </top>
      <bottom style="thin">
        <color auto="1"/>
      </bottom>
      <diagonal/>
    </border>
    <border>
      <left/>
      <right style="medium">
        <color indexed="64"/>
      </right>
      <top/>
      <bottom/>
      <diagonal/>
    </border>
    <border>
      <left style="thin">
        <color auto="1"/>
      </left>
      <right style="thin">
        <color auto="1"/>
      </right>
      <top style="thin">
        <color auto="1"/>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98">
    <xf numFmtId="0" fontId="0" fillId="0" borderId="0" xfId="0"/>
    <xf numFmtId="0" fontId="3" fillId="0" borderId="0" xfId="0" applyFont="1"/>
    <xf numFmtId="0" fontId="5" fillId="0" borderId="0" xfId="0" applyFont="1"/>
    <xf numFmtId="0" fontId="2" fillId="5" borderId="2" xfId="0" applyFont="1" applyFill="1" applyBorder="1"/>
    <xf numFmtId="0" fontId="2" fillId="2" borderId="2" xfId="0" applyFont="1" applyFill="1" applyBorder="1"/>
    <xf numFmtId="0" fontId="4" fillId="0" borderId="2" xfId="0" applyFont="1" applyBorder="1" applyAlignment="1">
      <alignment horizontal="center"/>
    </xf>
    <xf numFmtId="0" fontId="4" fillId="0" borderId="2" xfId="0" applyFont="1" applyBorder="1"/>
    <xf numFmtId="164" fontId="10" fillId="3" borderId="2" xfId="0" applyNumberFormat="1" applyFont="1" applyFill="1" applyBorder="1" applyAlignment="1">
      <alignment horizontal="justify" vertical="top" wrapText="1"/>
    </xf>
    <xf numFmtId="164" fontId="5" fillId="3" borderId="2" xfId="0" applyNumberFormat="1" applyFont="1" applyFill="1" applyBorder="1" applyAlignment="1">
      <alignment horizontal="justify" vertical="top" wrapText="1"/>
    </xf>
    <xf numFmtId="0" fontId="8" fillId="2" borderId="2" xfId="0" applyFont="1" applyFill="1" applyBorder="1"/>
    <xf numFmtId="0" fontId="9" fillId="0" borderId="2" xfId="0" applyFont="1" applyBorder="1"/>
    <xf numFmtId="0" fontId="12" fillId="2" borderId="2" xfId="0" applyFont="1" applyFill="1" applyBorder="1"/>
    <xf numFmtId="0" fontId="13" fillId="6" borderId="2" xfId="0" applyFont="1" applyFill="1" applyBorder="1" applyAlignment="1">
      <alignment horizontal="right" wrapText="1"/>
    </xf>
    <xf numFmtId="0" fontId="14" fillId="0" borderId="2" xfId="1" applyNumberFormat="1" applyFont="1" applyFill="1" applyBorder="1" applyAlignment="1" applyProtection="1">
      <alignment horizontal="center" wrapText="1"/>
    </xf>
    <xf numFmtId="0" fontId="13" fillId="0" borderId="2" xfId="0" applyFont="1" applyBorder="1" applyAlignment="1">
      <alignment horizontal="right"/>
    </xf>
    <xf numFmtId="0" fontId="13" fillId="6" borderId="2" xfId="0" applyFont="1" applyFill="1" applyBorder="1" applyAlignment="1">
      <alignment wrapText="1"/>
    </xf>
    <xf numFmtId="166" fontId="14" fillId="7" borderId="2" xfId="1" applyNumberFormat="1" applyFont="1" applyFill="1" applyBorder="1" applyAlignment="1" applyProtection="1">
      <alignment horizontal="center" wrapText="1"/>
    </xf>
    <xf numFmtId="0" fontId="4" fillId="2" borderId="2" xfId="0" applyFont="1" applyFill="1" applyBorder="1"/>
    <xf numFmtId="0" fontId="13" fillId="0" borderId="2" xfId="0" applyFont="1" applyBorder="1" applyAlignment="1">
      <alignment horizontal="right" vertical="center"/>
    </xf>
    <xf numFmtId="0" fontId="16" fillId="0" borderId="2" xfId="0" applyFont="1" applyBorder="1" applyAlignment="1">
      <alignment horizontal="center"/>
    </xf>
    <xf numFmtId="167" fontId="6" fillId="0" borderId="2" xfId="1" applyNumberFormat="1" applyFont="1" applyFill="1" applyBorder="1" applyAlignment="1" applyProtection="1">
      <alignment horizontal="center" wrapText="1"/>
    </xf>
    <xf numFmtId="44" fontId="6" fillId="0" borderId="2" xfId="1" applyFont="1" applyFill="1" applyBorder="1" applyAlignment="1" applyProtection="1">
      <alignment horizontal="center" wrapText="1"/>
    </xf>
    <xf numFmtId="168" fontId="4" fillId="0" borderId="2" xfId="2" applyNumberFormat="1" applyFont="1" applyBorder="1" applyProtection="1"/>
    <xf numFmtId="9" fontId="13" fillId="8" borderId="2" xfId="2" applyFont="1" applyFill="1" applyBorder="1" applyAlignment="1" applyProtection="1">
      <alignment horizontal="center" vertical="center"/>
    </xf>
    <xf numFmtId="0" fontId="13" fillId="9" borderId="2" xfId="0" applyFont="1" applyFill="1" applyBorder="1" applyAlignment="1">
      <alignment horizontal="right" wrapText="1"/>
    </xf>
    <xf numFmtId="167" fontId="6" fillId="0" borderId="2" xfId="0" applyNumberFormat="1" applyFont="1" applyBorder="1" applyAlignment="1">
      <alignment horizontal="center" wrapText="1"/>
    </xf>
    <xf numFmtId="44" fontId="6" fillId="0" borderId="2" xfId="0" applyNumberFormat="1" applyFont="1" applyBorder="1" applyAlignment="1">
      <alignment horizontal="center" wrapText="1"/>
    </xf>
    <xf numFmtId="164" fontId="5" fillId="10" borderId="2" xfId="0" applyNumberFormat="1" applyFont="1" applyFill="1" applyBorder="1" applyAlignment="1">
      <alignment horizontal="left" vertical="top" wrapText="1"/>
    </xf>
    <xf numFmtId="168" fontId="5" fillId="11" borderId="2" xfId="0" applyNumberFormat="1" applyFont="1" applyFill="1" applyBorder="1"/>
    <xf numFmtId="168" fontId="4" fillId="0" borderId="2" xfId="0" applyNumberFormat="1" applyFont="1" applyBorder="1"/>
    <xf numFmtId="9" fontId="13" fillId="12" borderId="2" xfId="0" applyNumberFormat="1" applyFont="1" applyFill="1" applyBorder="1" applyAlignment="1">
      <alignment horizontal="center" vertical="center"/>
    </xf>
    <xf numFmtId="0" fontId="10" fillId="9" borderId="2" xfId="0" applyFont="1" applyFill="1" applyBorder="1" applyAlignment="1">
      <alignment wrapText="1"/>
    </xf>
    <xf numFmtId="0" fontId="4" fillId="0" borderId="2" xfId="0" applyFont="1" applyBorder="1" applyAlignment="1">
      <alignment horizontal="right"/>
    </xf>
    <xf numFmtId="44" fontId="5" fillId="11" borderId="2" xfId="0" applyNumberFormat="1" applyFont="1" applyFill="1" applyBorder="1"/>
    <xf numFmtId="0" fontId="13" fillId="9" borderId="2" xfId="0" applyFont="1" applyFill="1" applyBorder="1" applyAlignment="1">
      <alignment horizontal="center" wrapText="1"/>
    </xf>
    <xf numFmtId="165" fontId="5" fillId="11" borderId="2" xfId="0" applyNumberFormat="1" applyFont="1" applyFill="1" applyBorder="1"/>
    <xf numFmtId="0" fontId="13" fillId="9" borderId="2" xfId="0" applyFont="1" applyFill="1" applyBorder="1" applyAlignment="1">
      <alignment horizontal="center" vertical="center" wrapText="1"/>
    </xf>
    <xf numFmtId="168" fontId="5" fillId="0" borderId="2" xfId="0" applyNumberFormat="1" applyFont="1" applyBorder="1" applyAlignment="1">
      <alignment wrapText="1"/>
    </xf>
    <xf numFmtId="0" fontId="18" fillId="9" borderId="2" xfId="0" applyFont="1" applyFill="1" applyBorder="1" applyAlignment="1">
      <alignment horizontal="left" wrapText="1"/>
    </xf>
    <xf numFmtId="165" fontId="13" fillId="11" borderId="2" xfId="0" applyNumberFormat="1" applyFont="1" applyFill="1" applyBorder="1"/>
    <xf numFmtId="0" fontId="19" fillId="14" borderId="4" xfId="0" applyFont="1" applyFill="1" applyBorder="1"/>
    <xf numFmtId="0" fontId="19" fillId="0" borderId="8" xfId="0" applyFont="1" applyBorder="1"/>
    <xf numFmtId="0" fontId="5" fillId="0" borderId="8" xfId="0" applyFont="1" applyBorder="1"/>
    <xf numFmtId="0" fontId="15" fillId="5" borderId="2" xfId="0" applyFont="1" applyFill="1" applyBorder="1" applyAlignment="1">
      <alignment wrapText="1"/>
    </xf>
    <xf numFmtId="0" fontId="19" fillId="14" borderId="2" xfId="0" applyFont="1" applyFill="1" applyBorder="1"/>
    <xf numFmtId="0" fontId="19" fillId="0" borderId="0" xfId="0" applyFont="1"/>
    <xf numFmtId="0" fontId="19" fillId="5" borderId="0" xfId="0" applyFont="1" applyFill="1"/>
    <xf numFmtId="44" fontId="21" fillId="0" borderId="0" xfId="0" applyNumberFormat="1" applyFont="1"/>
    <xf numFmtId="0" fontId="4" fillId="5" borderId="2" xfId="0" applyFont="1" applyFill="1" applyBorder="1"/>
    <xf numFmtId="0" fontId="20" fillId="0" borderId="2" xfId="0" applyFont="1" applyBorder="1" applyAlignment="1">
      <alignment horizontal="left" indent="2"/>
    </xf>
    <xf numFmtId="0" fontId="5" fillId="14" borderId="2" xfId="0" applyFont="1" applyFill="1" applyBorder="1"/>
    <xf numFmtId="0" fontId="22" fillId="5" borderId="2" xfId="0" applyFont="1" applyFill="1" applyBorder="1"/>
    <xf numFmtId="0" fontId="22" fillId="5" borderId="1" xfId="0" applyFont="1" applyFill="1" applyBorder="1"/>
    <xf numFmtId="0" fontId="2" fillId="16" borderId="2" xfId="0" applyFont="1" applyFill="1" applyBorder="1"/>
    <xf numFmtId="44" fontId="21" fillId="16" borderId="0" xfId="0" applyNumberFormat="1" applyFont="1" applyFill="1"/>
    <xf numFmtId="0" fontId="5" fillId="16" borderId="0" xfId="0" applyFont="1" applyFill="1"/>
    <xf numFmtId="0" fontId="5" fillId="15" borderId="8" xfId="0" applyFont="1" applyFill="1" applyBorder="1"/>
    <xf numFmtId="0" fontId="5" fillId="15" borderId="9" xfId="0" applyFont="1" applyFill="1" applyBorder="1"/>
    <xf numFmtId="169" fontId="4" fillId="5" borderId="2" xfId="0" applyNumberFormat="1" applyFont="1" applyFill="1" applyBorder="1"/>
    <xf numFmtId="169" fontId="21" fillId="0" borderId="2" xfId="0" applyNumberFormat="1" applyFont="1" applyBorder="1"/>
    <xf numFmtId="169" fontId="21" fillId="15" borderId="2" xfId="0" applyNumberFormat="1" applyFont="1" applyFill="1" applyBorder="1"/>
    <xf numFmtId="169" fontId="5" fillId="15" borderId="2" xfId="0" applyNumberFormat="1" applyFont="1" applyFill="1" applyBorder="1"/>
    <xf numFmtId="169" fontId="3" fillId="15" borderId="2" xfId="0" applyNumberFormat="1" applyFont="1" applyFill="1" applyBorder="1"/>
    <xf numFmtId="169" fontId="2" fillId="2" borderId="2" xfId="0" applyNumberFormat="1" applyFont="1" applyFill="1" applyBorder="1"/>
    <xf numFmtId="169" fontId="23" fillId="5" borderId="2" xfId="0" applyNumberFormat="1" applyFont="1" applyFill="1" applyBorder="1"/>
    <xf numFmtId="169" fontId="24" fillId="5" borderId="2" xfId="0" applyNumberFormat="1" applyFont="1" applyFill="1" applyBorder="1"/>
    <xf numFmtId="169" fontId="22" fillId="5" borderId="2" xfId="0" applyNumberFormat="1" applyFont="1" applyFill="1" applyBorder="1"/>
    <xf numFmtId="169" fontId="21" fillId="5" borderId="2" xfId="0" applyNumberFormat="1" applyFont="1" applyFill="1" applyBorder="1"/>
    <xf numFmtId="169" fontId="23" fillId="5" borderId="1" xfId="0" applyNumberFormat="1" applyFont="1" applyFill="1" applyBorder="1"/>
    <xf numFmtId="169" fontId="21" fillId="16" borderId="2" xfId="0" applyNumberFormat="1" applyFont="1" applyFill="1" applyBorder="1"/>
    <xf numFmtId="169" fontId="21" fillId="16" borderId="1" xfId="0" applyNumberFormat="1" applyFont="1" applyFill="1" applyBorder="1"/>
    <xf numFmtId="169" fontId="21" fillId="16" borderId="0" xfId="0" applyNumberFormat="1" applyFont="1" applyFill="1"/>
    <xf numFmtId="0" fontId="19" fillId="14" borderId="19" xfId="0" applyFont="1" applyFill="1" applyBorder="1"/>
    <xf numFmtId="0" fontId="5" fillId="0" borderId="22" xfId="0" applyFont="1" applyBorder="1"/>
    <xf numFmtId="0" fontId="5" fillId="0" borderId="9" xfId="0" applyFont="1" applyBorder="1"/>
    <xf numFmtId="0" fontId="4" fillId="14" borderId="23" xfId="0" applyFont="1" applyFill="1" applyBorder="1" applyAlignment="1">
      <alignment horizontal="right"/>
    </xf>
    <xf numFmtId="0" fontId="25" fillId="14" borderId="0" xfId="0" applyFont="1" applyFill="1"/>
    <xf numFmtId="0" fontId="26" fillId="14" borderId="0" xfId="0" applyFont="1" applyFill="1"/>
    <xf numFmtId="0" fontId="3" fillId="14" borderId="0" xfId="0" applyFont="1" applyFill="1"/>
    <xf numFmtId="0" fontId="3" fillId="7" borderId="0" xfId="0" applyFont="1" applyFill="1"/>
    <xf numFmtId="0" fontId="27" fillId="7" borderId="0" xfId="0" applyFont="1" applyFill="1"/>
    <xf numFmtId="0" fontId="28" fillId="7" borderId="0" xfId="0" quotePrefix="1" applyFont="1" applyFill="1"/>
    <xf numFmtId="0" fontId="28" fillId="7" borderId="0" xfId="0" applyFont="1" applyFill="1"/>
    <xf numFmtId="0" fontId="3" fillId="14" borderId="5" xfId="0" applyFont="1" applyFill="1" applyBorder="1"/>
    <xf numFmtId="0" fontId="3" fillId="0" borderId="8" xfId="0" applyFont="1" applyBorder="1"/>
    <xf numFmtId="0" fontId="3" fillId="0" borderId="3" xfId="0" applyFont="1" applyBorder="1"/>
    <xf numFmtId="0" fontId="30" fillId="0" borderId="0" xfId="0" applyFont="1"/>
    <xf numFmtId="0" fontId="16" fillId="0" borderId="14" xfId="0" applyFont="1" applyBorder="1"/>
    <xf numFmtId="0" fontId="16" fillId="0" borderId="5" xfId="0" applyFont="1" applyBorder="1"/>
    <xf numFmtId="0" fontId="3" fillId="0" borderId="2" xfId="0" applyFont="1" applyBorder="1"/>
    <xf numFmtId="0" fontId="3" fillId="0" borderId="15" xfId="0" applyFont="1" applyBorder="1"/>
    <xf numFmtId="0" fontId="30" fillId="0" borderId="15" xfId="0" applyFont="1" applyBorder="1"/>
    <xf numFmtId="0" fontId="3" fillId="0" borderId="17" xfId="0" applyFont="1" applyBorder="1"/>
    <xf numFmtId="0" fontId="3" fillId="0" borderId="18" xfId="0" applyFont="1" applyBorder="1"/>
    <xf numFmtId="0" fontId="3" fillId="14" borderId="20" xfId="0" applyFont="1" applyFill="1" applyBorder="1"/>
    <xf numFmtId="0" fontId="3" fillId="14" borderId="21" xfId="0" applyFont="1" applyFill="1" applyBorder="1"/>
    <xf numFmtId="169" fontId="3" fillId="0" borderId="0" xfId="0" applyNumberFormat="1" applyFont="1"/>
    <xf numFmtId="169" fontId="3" fillId="0" borderId="15" xfId="0" applyNumberFormat="1" applyFont="1" applyBorder="1"/>
    <xf numFmtId="169" fontId="3" fillId="14" borderId="13" xfId="0" applyNumberFormat="1" applyFont="1" applyFill="1" applyBorder="1"/>
    <xf numFmtId="0" fontId="3" fillId="16" borderId="0" xfId="0" applyFont="1" applyFill="1"/>
    <xf numFmtId="0" fontId="3" fillId="14" borderId="2" xfId="0" applyFont="1" applyFill="1" applyBorder="1"/>
    <xf numFmtId="0" fontId="3" fillId="5" borderId="2" xfId="0" applyFont="1" applyFill="1" applyBorder="1"/>
    <xf numFmtId="169" fontId="3" fillId="14" borderId="2" xfId="0" applyNumberFormat="1" applyFont="1" applyFill="1" applyBorder="1"/>
    <xf numFmtId="169" fontId="3" fillId="5" borderId="2" xfId="0" applyNumberFormat="1" applyFont="1" applyFill="1" applyBorder="1"/>
    <xf numFmtId="169" fontId="3" fillId="16" borderId="0" xfId="0" applyNumberFormat="1" applyFont="1" applyFill="1"/>
    <xf numFmtId="0" fontId="3" fillId="14" borderId="3" xfId="0" applyFont="1" applyFill="1" applyBorder="1"/>
    <xf numFmtId="0" fontId="3" fillId="14" borderId="12" xfId="0" applyFont="1" applyFill="1" applyBorder="1"/>
    <xf numFmtId="0" fontId="16" fillId="5" borderId="0" xfId="0" applyFont="1" applyFill="1"/>
    <xf numFmtId="0" fontId="3" fillId="5" borderId="0" xfId="0" applyFont="1" applyFill="1"/>
    <xf numFmtId="0" fontId="16" fillId="0" borderId="2" xfId="0" applyFont="1" applyBorder="1"/>
    <xf numFmtId="0" fontId="31" fillId="0" borderId="2" xfId="0" applyFont="1" applyBorder="1"/>
    <xf numFmtId="0" fontId="16" fillId="0" borderId="0" xfId="0" applyFont="1"/>
    <xf numFmtId="0" fontId="5" fillId="0" borderId="0" xfId="0" applyFont="1" applyBorder="1"/>
    <xf numFmtId="170" fontId="4" fillId="14" borderId="24" xfId="0" applyNumberFormat="1" applyFont="1" applyFill="1" applyBorder="1" applyAlignment="1">
      <alignment horizontal="right"/>
    </xf>
    <xf numFmtId="0" fontId="32" fillId="0" borderId="0" xfId="0" applyFont="1"/>
    <xf numFmtId="0" fontId="5" fillId="7" borderId="0" xfId="0" quotePrefix="1" applyFont="1" applyFill="1" applyAlignment="1">
      <alignment horizontal="left" wrapText="1"/>
    </xf>
    <xf numFmtId="0" fontId="19" fillId="14" borderId="20" xfId="0" applyFont="1" applyFill="1" applyBorder="1"/>
    <xf numFmtId="0" fontId="37" fillId="0" borderId="0" xfId="0" quotePrefix="1" applyFont="1"/>
    <xf numFmtId="0" fontId="3" fillId="13" borderId="3" xfId="0" applyFont="1" applyFill="1" applyBorder="1" applyProtection="1">
      <protection locked="0"/>
    </xf>
    <xf numFmtId="0" fontId="3" fillId="13" borderId="10" xfId="0" applyFont="1" applyFill="1" applyBorder="1" applyProtection="1">
      <protection locked="0"/>
    </xf>
    <xf numFmtId="169" fontId="3" fillId="13" borderId="2" xfId="0" applyNumberFormat="1" applyFont="1" applyFill="1" applyBorder="1" applyProtection="1">
      <protection locked="0"/>
    </xf>
    <xf numFmtId="0" fontId="3" fillId="13" borderId="2" xfId="0" applyFont="1" applyFill="1" applyBorder="1" applyProtection="1">
      <protection locked="0"/>
    </xf>
    <xf numFmtId="0" fontId="3" fillId="13" borderId="16" xfId="0" applyFont="1" applyFill="1" applyBorder="1" applyProtection="1">
      <protection locked="0"/>
    </xf>
    <xf numFmtId="0" fontId="3" fillId="13" borderId="3" xfId="0" applyFont="1" applyFill="1" applyBorder="1" applyAlignment="1" applyProtection="1">
      <alignment horizontal="right"/>
      <protection locked="0"/>
    </xf>
    <xf numFmtId="0" fontId="3" fillId="13" borderId="10" xfId="0" applyFont="1" applyFill="1" applyBorder="1" applyAlignment="1" applyProtection="1">
      <alignment horizontal="right"/>
      <protection locked="0"/>
    </xf>
    <xf numFmtId="0" fontId="2" fillId="5" borderId="2" xfId="0" applyFont="1" applyFill="1" applyBorder="1" applyProtection="1"/>
    <xf numFmtId="0" fontId="2" fillId="5" borderId="11" xfId="0" applyFont="1" applyFill="1" applyBorder="1" applyProtection="1"/>
    <xf numFmtId="0" fontId="0" fillId="0" borderId="0" xfId="0" applyProtection="1"/>
    <xf numFmtId="0" fontId="2" fillId="2" borderId="2" xfId="0" applyFont="1" applyFill="1" applyBorder="1" applyProtection="1"/>
    <xf numFmtId="0" fontId="2" fillId="2" borderId="11" xfId="0" applyFont="1" applyFill="1" applyBorder="1" applyProtection="1"/>
    <xf numFmtId="0" fontId="4" fillId="0" borderId="2" xfId="0" applyFont="1" applyBorder="1" applyAlignment="1" applyProtection="1">
      <alignment horizontal="center"/>
    </xf>
    <xf numFmtId="0" fontId="4" fillId="0" borderId="2" xfId="0" applyFont="1" applyBorder="1" applyProtection="1"/>
    <xf numFmtId="0" fontId="4" fillId="0" borderId="11" xfId="0" applyFont="1" applyBorder="1" applyAlignment="1" applyProtection="1">
      <alignment horizontal="center"/>
    </xf>
    <xf numFmtId="0" fontId="5" fillId="0" borderId="0" xfId="0" applyFont="1" applyProtection="1"/>
    <xf numFmtId="164" fontId="5" fillId="3" borderId="2" xfId="0" applyNumberFormat="1" applyFont="1" applyFill="1" applyBorder="1" applyAlignment="1" applyProtection="1">
      <alignment horizontal="justify" vertical="top" wrapText="1"/>
    </xf>
    <xf numFmtId="0" fontId="6" fillId="4" borderId="2" xfId="1" applyNumberFormat="1" applyFont="1" applyFill="1" applyBorder="1" applyAlignment="1" applyProtection="1">
      <alignment horizontal="center" wrapText="1"/>
    </xf>
    <xf numFmtId="0" fontId="6" fillId="4" borderId="11" xfId="1" applyNumberFormat="1" applyFont="1" applyFill="1" applyBorder="1" applyAlignment="1" applyProtection="1">
      <alignment horizontal="center" wrapText="1"/>
    </xf>
    <xf numFmtId="49" fontId="7" fillId="4" borderId="2" xfId="1" applyNumberFormat="1" applyFont="1" applyFill="1" applyBorder="1" applyAlignment="1" applyProtection="1">
      <alignment horizontal="right" wrapText="1"/>
    </xf>
    <xf numFmtId="44" fontId="5" fillId="4" borderId="2" xfId="0" applyNumberFormat="1" applyFont="1" applyFill="1" applyBorder="1" applyProtection="1"/>
    <xf numFmtId="44" fontId="5" fillId="4" borderId="11" xfId="0" applyNumberFormat="1" applyFont="1" applyFill="1" applyBorder="1" applyProtection="1"/>
    <xf numFmtId="0" fontId="8" fillId="2" borderId="2" xfId="0" applyFont="1" applyFill="1" applyBorder="1" applyProtection="1"/>
    <xf numFmtId="0" fontId="8" fillId="2" borderId="11" xfId="0" applyFont="1" applyFill="1" applyBorder="1" applyProtection="1"/>
    <xf numFmtId="0" fontId="9" fillId="0" borderId="2" xfId="0" applyFont="1" applyBorder="1" applyAlignment="1" applyProtection="1">
      <alignment horizontal="center"/>
    </xf>
    <xf numFmtId="0" fontId="9" fillId="0" borderId="2" xfId="0" applyFont="1" applyBorder="1" applyProtection="1"/>
    <xf numFmtId="0" fontId="9" fillId="0" borderId="11" xfId="0" applyFont="1" applyBorder="1" applyAlignment="1" applyProtection="1">
      <alignment horizontal="center"/>
    </xf>
    <xf numFmtId="164" fontId="10" fillId="3" borderId="2" xfId="0" applyNumberFormat="1" applyFont="1" applyFill="1" applyBorder="1" applyAlignment="1" applyProtection="1">
      <alignment horizontal="justify" vertical="top" wrapText="1"/>
    </xf>
    <xf numFmtId="0" fontId="11" fillId="4" borderId="2" xfId="1" applyNumberFormat="1" applyFont="1" applyFill="1" applyBorder="1" applyAlignment="1" applyProtection="1">
      <alignment horizontal="center" wrapText="1"/>
    </xf>
    <xf numFmtId="0" fontId="9" fillId="4" borderId="2" xfId="1" applyNumberFormat="1" applyFont="1" applyFill="1" applyBorder="1" applyAlignment="1" applyProtection="1">
      <alignment horizontal="center" wrapText="1"/>
    </xf>
    <xf numFmtId="0" fontId="9" fillId="4" borderId="11" xfId="1" applyNumberFormat="1" applyFont="1" applyFill="1" applyBorder="1" applyAlignment="1" applyProtection="1">
      <alignment horizontal="center" wrapText="1"/>
    </xf>
    <xf numFmtId="0" fontId="4" fillId="0" borderId="11" xfId="0" applyFont="1" applyBorder="1" applyProtection="1"/>
    <xf numFmtId="8" fontId="5" fillId="4" borderId="2" xfId="0" applyNumberFormat="1" applyFont="1" applyFill="1" applyBorder="1" applyProtection="1"/>
    <xf numFmtId="8" fontId="5" fillId="4" borderId="11" xfId="0" applyNumberFormat="1" applyFont="1" applyFill="1" applyBorder="1" applyProtection="1"/>
    <xf numFmtId="0" fontId="12" fillId="2" borderId="2" xfId="0" applyFont="1" applyFill="1" applyBorder="1" applyProtection="1"/>
    <xf numFmtId="0" fontId="12" fillId="2" borderId="11" xfId="0" applyFont="1" applyFill="1" applyBorder="1" applyProtection="1"/>
    <xf numFmtId="0" fontId="3" fillId="0" borderId="0" xfId="0" applyFont="1" applyProtection="1"/>
    <xf numFmtId="0" fontId="5" fillId="4" borderId="0" xfId="0" applyFont="1" applyFill="1" applyProtection="1"/>
    <xf numFmtId="0" fontId="12" fillId="2" borderId="2" xfId="0" applyFont="1" applyFill="1" applyBorder="1" applyAlignment="1" applyProtection="1">
      <alignment vertical="center"/>
    </xf>
    <xf numFmtId="0" fontId="12" fillId="2" borderId="11" xfId="0" applyFont="1" applyFill="1" applyBorder="1" applyAlignment="1" applyProtection="1">
      <alignment vertical="center"/>
    </xf>
    <xf numFmtId="0" fontId="4" fillId="0" borderId="2" xfId="0" applyFont="1" applyBorder="1" applyAlignment="1" applyProtection="1">
      <alignment horizontal="center" wrapText="1"/>
    </xf>
    <xf numFmtId="0" fontId="13" fillId="6" borderId="2" xfId="0" applyFont="1" applyFill="1" applyBorder="1" applyAlignment="1" applyProtection="1">
      <alignment horizontal="right" wrapText="1"/>
    </xf>
    <xf numFmtId="0" fontId="13" fillId="0" borderId="2" xfId="0" applyFont="1" applyBorder="1" applyAlignment="1" applyProtection="1">
      <alignment horizontal="right"/>
    </xf>
    <xf numFmtId="165" fontId="5" fillId="4" borderId="2" xfId="0" applyNumberFormat="1" applyFont="1" applyFill="1" applyBorder="1" applyProtection="1"/>
    <xf numFmtId="165" fontId="5" fillId="4" borderId="11" xfId="0" applyNumberFormat="1" applyFont="1" applyFill="1" applyBorder="1" applyProtection="1"/>
    <xf numFmtId="0" fontId="13" fillId="6" borderId="2" xfId="0" applyFont="1" applyFill="1" applyBorder="1" applyAlignment="1" applyProtection="1">
      <alignment wrapText="1"/>
    </xf>
    <xf numFmtId="0" fontId="13" fillId="0" borderId="2" xfId="0" applyFont="1" applyBorder="1" applyAlignment="1" applyProtection="1">
      <alignment horizontal="left"/>
    </xf>
    <xf numFmtId="0" fontId="13" fillId="0" borderId="2" xfId="0" applyFont="1" applyBorder="1" applyAlignment="1" applyProtection="1">
      <alignment horizontal="left" vertical="center"/>
    </xf>
    <xf numFmtId="0" fontId="4" fillId="2" borderId="2" xfId="0" applyFont="1" applyFill="1" applyBorder="1" applyProtection="1"/>
    <xf numFmtId="0" fontId="4" fillId="2" borderId="2" xfId="0" applyFont="1" applyFill="1" applyBorder="1" applyAlignment="1" applyProtection="1">
      <alignment wrapText="1"/>
    </xf>
    <xf numFmtId="0" fontId="5" fillId="6" borderId="2" xfId="0" applyFont="1" applyFill="1" applyBorder="1" applyAlignment="1" applyProtection="1">
      <alignment vertical="center" wrapText="1"/>
    </xf>
    <xf numFmtId="164" fontId="5" fillId="3" borderId="11" xfId="0" applyNumberFormat="1" applyFont="1" applyFill="1" applyBorder="1" applyAlignment="1" applyProtection="1">
      <alignment horizontal="justify" vertical="top" wrapText="1"/>
    </xf>
    <xf numFmtId="0" fontId="12" fillId="2" borderId="2" xfId="0" applyFont="1" applyFill="1" applyBorder="1" applyAlignment="1" applyProtection="1">
      <alignment wrapText="1"/>
    </xf>
    <xf numFmtId="0" fontId="12" fillId="2" borderId="11" xfId="0" applyFont="1" applyFill="1" applyBorder="1" applyAlignment="1" applyProtection="1">
      <alignment wrapText="1"/>
    </xf>
    <xf numFmtId="0" fontId="13" fillId="0" borderId="2" xfId="0" applyFont="1" applyBorder="1" applyAlignment="1" applyProtection="1">
      <alignment horizontal="right" vertical="center"/>
    </xf>
    <xf numFmtId="164" fontId="5" fillId="3" borderId="2" xfId="0" applyNumberFormat="1" applyFont="1" applyFill="1" applyBorder="1" applyAlignment="1" applyProtection="1">
      <alignment horizontal="justify" vertical="center" wrapText="1"/>
    </xf>
    <xf numFmtId="164" fontId="5" fillId="3" borderId="11" xfId="0" applyNumberFormat="1" applyFont="1" applyFill="1" applyBorder="1" applyAlignment="1" applyProtection="1">
      <alignment horizontal="justify" vertical="center" wrapText="1"/>
    </xf>
    <xf numFmtId="0" fontId="5" fillId="0" borderId="0" xfId="0" applyFont="1" applyAlignment="1" applyProtection="1">
      <alignment vertical="center"/>
    </xf>
    <xf numFmtId="0" fontId="13" fillId="0" borderId="2" xfId="0" applyFont="1" applyBorder="1" applyAlignment="1" applyProtection="1">
      <alignment horizontal="right" vertical="center" wrapText="1"/>
    </xf>
    <xf numFmtId="0" fontId="4" fillId="2" borderId="11" xfId="0" applyFont="1" applyFill="1" applyBorder="1" applyProtection="1"/>
    <xf numFmtId="0" fontId="15" fillId="2" borderId="2" xfId="0" applyFont="1" applyFill="1" applyBorder="1" applyAlignment="1" applyProtection="1">
      <alignment wrapText="1"/>
    </xf>
    <xf numFmtId="0" fontId="16" fillId="0" borderId="2" xfId="0" applyFont="1" applyBorder="1" applyAlignment="1" applyProtection="1">
      <alignment horizontal="center"/>
    </xf>
    <xf numFmtId="0" fontId="17" fillId="6" borderId="2" xfId="0" applyFont="1" applyFill="1" applyBorder="1" applyAlignment="1" applyProtection="1">
      <alignment horizontal="left" wrapText="1"/>
    </xf>
    <xf numFmtId="165" fontId="5" fillId="4" borderId="2" xfId="1" applyNumberFormat="1" applyFont="1" applyFill="1" applyBorder="1" applyProtection="1"/>
    <xf numFmtId="6" fontId="5" fillId="4" borderId="2" xfId="0" applyNumberFormat="1" applyFont="1" applyFill="1" applyBorder="1" applyProtection="1"/>
    <xf numFmtId="0" fontId="5" fillId="0" borderId="7" xfId="0" applyFont="1" applyBorder="1" applyProtection="1"/>
    <xf numFmtId="0" fontId="5" fillId="0" borderId="2" xfId="0" applyFont="1" applyBorder="1" applyProtection="1"/>
    <xf numFmtId="0" fontId="5" fillId="4" borderId="2" xfId="0" applyFont="1" applyFill="1" applyBorder="1" applyAlignment="1" applyProtection="1">
      <alignment horizontal="right" wrapText="1"/>
    </xf>
    <xf numFmtId="0" fontId="7" fillId="4" borderId="2" xfId="0" applyFont="1" applyFill="1" applyBorder="1" applyAlignment="1" applyProtection="1">
      <alignment horizontal="right" wrapText="1"/>
    </xf>
    <xf numFmtId="168" fontId="5" fillId="4" borderId="2" xfId="2" applyNumberFormat="1" applyFont="1" applyFill="1" applyBorder="1" applyProtection="1"/>
    <xf numFmtId="0" fontId="10" fillId="6" borderId="2" xfId="0" applyFont="1" applyFill="1" applyBorder="1" applyAlignment="1" applyProtection="1">
      <alignment wrapText="1"/>
    </xf>
    <xf numFmtId="0" fontId="9" fillId="0" borderId="2" xfId="0" applyFont="1" applyBorder="1" applyAlignment="1" applyProtection="1">
      <alignment horizontal="right"/>
    </xf>
    <xf numFmtId="44" fontId="5" fillId="4" borderId="2" xfId="1" applyFont="1" applyFill="1" applyBorder="1" applyProtection="1"/>
    <xf numFmtId="0" fontId="13" fillId="6" borderId="2" xfId="0" applyFont="1" applyFill="1" applyBorder="1" applyAlignment="1" applyProtection="1">
      <alignment horizontal="center" wrapText="1"/>
    </xf>
    <xf numFmtId="0" fontId="13" fillId="6" borderId="2" xfId="0" applyFont="1" applyFill="1" applyBorder="1" applyAlignment="1" applyProtection="1">
      <alignment horizontal="center" vertical="center" wrapText="1"/>
    </xf>
    <xf numFmtId="168" fontId="5" fillId="0" borderId="2" xfId="2" applyNumberFormat="1" applyFont="1" applyFill="1" applyBorder="1" applyAlignment="1" applyProtection="1">
      <alignment wrapText="1"/>
    </xf>
    <xf numFmtId="0" fontId="10" fillId="9" borderId="6" xfId="0" applyFont="1" applyFill="1" applyBorder="1" applyAlignment="1" applyProtection="1">
      <alignment wrapText="1"/>
    </xf>
    <xf numFmtId="0" fontId="4" fillId="0" borderId="6" xfId="0" applyFont="1" applyBorder="1" applyProtection="1"/>
    <xf numFmtId="0" fontId="4" fillId="5" borderId="2" xfId="0" applyFont="1" applyFill="1" applyBorder="1" applyAlignment="1">
      <alignment horizontal="left"/>
    </xf>
    <xf numFmtId="0" fontId="5" fillId="0" borderId="0" xfId="0" applyFont="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323851</xdr:colOff>
      <xdr:row>6</xdr:row>
      <xdr:rowOff>15934</xdr:rowOff>
    </xdr:from>
    <xdr:to>
      <xdr:col>29</xdr:col>
      <xdr:colOff>476250</xdr:colOff>
      <xdr:row>26</xdr:row>
      <xdr:rowOff>273896</xdr:rowOff>
    </xdr:to>
    <xdr:pic>
      <xdr:nvPicPr>
        <xdr:cNvPr id="2" name="Google Shape;13;p15">
          <a:extLst>
            <a:ext uri="{FF2B5EF4-FFF2-40B4-BE49-F238E27FC236}">
              <a16:creationId xmlns:a16="http://schemas.microsoft.com/office/drawing/2014/main" id="{AB02C57F-164A-4CC9-A943-9E4CA88762DD}"/>
            </a:ext>
          </a:extLst>
        </xdr:cNvPr>
        <xdr:cNvPicPr preferRelativeResize="0">
          <a:picLocks noChangeAspect="1"/>
        </xdr:cNvPicPr>
      </xdr:nvPicPr>
      <xdr:blipFill>
        <a:blip xmlns:r="http://schemas.openxmlformats.org/officeDocument/2006/relationships" r:embed="rId1">
          <a:alphaModFix/>
        </a:blip>
        <a:stretch>
          <a:fillRect/>
        </a:stretch>
      </xdr:blipFill>
      <xdr:spPr>
        <a:xfrm>
          <a:off x="12525376" y="1101784"/>
          <a:ext cx="4800599" cy="4953787"/>
        </a:xfrm>
        <a:prstGeom prst="rect">
          <a:avLst/>
        </a:prstGeom>
        <a:noFill/>
        <a:ln>
          <a:noFill/>
        </a:ln>
      </xdr:spPr>
    </xdr:pic>
    <xdr:clientData/>
  </xdr:twoCellAnchor>
  <xdr:twoCellAnchor editAs="oneCell">
    <xdr:from>
      <xdr:col>7</xdr:col>
      <xdr:colOff>114300</xdr:colOff>
      <xdr:row>0</xdr:row>
      <xdr:rowOff>76200</xdr:rowOff>
    </xdr:from>
    <xdr:to>
      <xdr:col>11</xdr:col>
      <xdr:colOff>311150</xdr:colOff>
      <xdr:row>6</xdr:row>
      <xdr:rowOff>162866</xdr:rowOff>
    </xdr:to>
    <xdr:pic>
      <xdr:nvPicPr>
        <xdr:cNvPr id="3" name="Google Shape;52;p17">
          <a:extLst>
            <a:ext uri="{FF2B5EF4-FFF2-40B4-BE49-F238E27FC236}">
              <a16:creationId xmlns:a16="http://schemas.microsoft.com/office/drawing/2014/main" id="{B1E4E2E0-D285-4AA8-AE6B-F318AE10F3F4}"/>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4381500" y="76200"/>
          <a:ext cx="2635250" cy="117251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C3646-F2FB-43B0-960B-9A1B21D1CD38}">
  <dimension ref="A9:T36"/>
  <sheetViews>
    <sheetView tabSelected="1" workbookViewId="0"/>
  </sheetViews>
  <sheetFormatPr baseColWidth="10" defaultColWidth="8.6640625" defaultRowHeight="14" x14ac:dyDescent="0.15"/>
  <cols>
    <col min="1" max="16384" width="8.6640625" style="79"/>
  </cols>
  <sheetData>
    <row r="9" spans="1:20" ht="28" x14ac:dyDescent="0.3">
      <c r="A9" s="76" t="s">
        <v>389</v>
      </c>
      <c r="B9" s="77"/>
      <c r="C9" s="77"/>
      <c r="D9" s="77"/>
      <c r="E9" s="77"/>
      <c r="F9" s="77"/>
      <c r="G9" s="77"/>
      <c r="H9" s="77"/>
      <c r="I9" s="77"/>
      <c r="J9" s="77"/>
      <c r="K9" s="77"/>
      <c r="L9" s="77"/>
      <c r="M9" s="77"/>
      <c r="N9" s="77"/>
      <c r="O9" s="78"/>
      <c r="P9" s="78"/>
      <c r="Q9" s="78"/>
      <c r="R9" s="78"/>
      <c r="S9" s="78"/>
      <c r="T9" s="78"/>
    </row>
    <row r="11" spans="1:20" ht="25" x14ac:dyDescent="0.25">
      <c r="A11" s="80" t="s">
        <v>370</v>
      </c>
    </row>
    <row r="12" spans="1:20" ht="18" x14ac:dyDescent="0.2">
      <c r="A12" s="81" t="s">
        <v>390</v>
      </c>
    </row>
    <row r="13" spans="1:20" ht="18" x14ac:dyDescent="0.2">
      <c r="A13" s="81" t="s">
        <v>391</v>
      </c>
    </row>
    <row r="14" spans="1:20" ht="18" x14ac:dyDescent="0.2">
      <c r="A14" s="82"/>
    </row>
    <row r="16" spans="1:20" ht="25" x14ac:dyDescent="0.25">
      <c r="A16" s="80" t="s">
        <v>369</v>
      </c>
    </row>
    <row r="17" spans="1:17" ht="18" x14ac:dyDescent="0.2">
      <c r="A17" s="81" t="s">
        <v>373</v>
      </c>
    </row>
    <row r="18" spans="1:17" ht="18" x14ac:dyDescent="0.2">
      <c r="A18" s="81" t="s">
        <v>374</v>
      </c>
    </row>
    <row r="19" spans="1:17" ht="18" x14ac:dyDescent="0.2">
      <c r="A19" s="81" t="s">
        <v>371</v>
      </c>
    </row>
    <row r="20" spans="1:17" ht="18" x14ac:dyDescent="0.2">
      <c r="A20" s="81" t="s">
        <v>372</v>
      </c>
    </row>
    <row r="21" spans="1:17" ht="18" x14ac:dyDescent="0.2">
      <c r="A21" s="81" t="s">
        <v>377</v>
      </c>
    </row>
    <row r="22" spans="1:17" ht="18" x14ac:dyDescent="0.2">
      <c r="A22" s="81" t="s">
        <v>383</v>
      </c>
    </row>
    <row r="23" spans="1:17" ht="18" x14ac:dyDescent="0.2">
      <c r="A23" s="81" t="s">
        <v>378</v>
      </c>
    </row>
    <row r="24" spans="1:17" ht="18" x14ac:dyDescent="0.2">
      <c r="A24" s="81" t="s">
        <v>379</v>
      </c>
    </row>
    <row r="26" spans="1:17" ht="15.75" customHeight="1" x14ac:dyDescent="0.2">
      <c r="A26" s="115"/>
      <c r="B26" s="115"/>
      <c r="C26" s="115"/>
      <c r="D26" s="115"/>
      <c r="E26" s="115"/>
      <c r="F26" s="115"/>
      <c r="G26" s="115"/>
      <c r="H26" s="115"/>
      <c r="I26" s="115"/>
      <c r="J26" s="115"/>
      <c r="K26" s="115"/>
      <c r="L26" s="115"/>
      <c r="M26" s="115"/>
      <c r="N26" s="115"/>
      <c r="O26" s="115"/>
      <c r="P26" s="115"/>
      <c r="Q26" s="115"/>
    </row>
    <row r="27" spans="1:17" ht="25" x14ac:dyDescent="0.25">
      <c r="A27" s="80" t="s">
        <v>365</v>
      </c>
    </row>
    <row r="28" spans="1:17" ht="18" x14ac:dyDescent="0.2">
      <c r="A28" s="81" t="s">
        <v>393</v>
      </c>
    </row>
    <row r="29" spans="1:17" ht="18" x14ac:dyDescent="0.2">
      <c r="A29" s="81" t="s">
        <v>388</v>
      </c>
    </row>
    <row r="30" spans="1:17" ht="18" x14ac:dyDescent="0.2">
      <c r="A30" s="81" t="s">
        <v>381</v>
      </c>
    </row>
    <row r="31" spans="1:17" ht="18" x14ac:dyDescent="0.2">
      <c r="A31" s="81" t="s">
        <v>380</v>
      </c>
    </row>
    <row r="32" spans="1:17" ht="18" x14ac:dyDescent="0.2">
      <c r="A32" s="81" t="s">
        <v>382</v>
      </c>
    </row>
    <row r="33" spans="1:1" ht="18" x14ac:dyDescent="0.2">
      <c r="A33" s="81" t="s">
        <v>384</v>
      </c>
    </row>
    <row r="34" spans="1:1" ht="18" x14ac:dyDescent="0.2">
      <c r="A34" s="81" t="s">
        <v>385</v>
      </c>
    </row>
    <row r="35" spans="1:1" ht="18" x14ac:dyDescent="0.2">
      <c r="A35" s="81" t="s">
        <v>386</v>
      </c>
    </row>
    <row r="36" spans="1:1" x14ac:dyDescent="0.15">
      <c r="A36" s="117"/>
    </row>
  </sheetData>
  <sheetProtection algorithmName="SHA-512" hashValue="3FCxK7E2DEjd/QnqSSaVWs6hFUTW62CDrSTx9D7OipAQiiecNrdLkyHtpUJi6bqaGNDIOwrJMmOyTKSmnLW3UQ==" saltValue="3QP6axk6krDog2u0kfjPpA==" spinCount="100000"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DAFBD-0546-47F7-BE08-E16EC9A56426}">
  <sheetPr>
    <tabColor theme="4" tint="0.59999389629810485"/>
  </sheetPr>
  <dimension ref="A2:H164"/>
  <sheetViews>
    <sheetView zoomScale="80" zoomScaleNormal="80" workbookViewId="0"/>
  </sheetViews>
  <sheetFormatPr baseColWidth="10" defaultColWidth="8.6640625" defaultRowHeight="14" x14ac:dyDescent="0.15"/>
  <cols>
    <col min="1" max="1" width="11" style="1" customWidth="1"/>
    <col min="2" max="2" width="11.6640625" style="1" bestFit="1" customWidth="1"/>
    <col min="3" max="3" width="39.83203125" style="1" customWidth="1"/>
    <col min="4" max="4" width="43.1640625" style="1" bestFit="1" customWidth="1"/>
    <col min="5" max="5" width="22.5" style="1" bestFit="1" customWidth="1"/>
    <col min="6" max="6" width="35" style="1" bestFit="1" customWidth="1"/>
    <col min="7" max="8" width="29.6640625" style="1" bestFit="1" customWidth="1"/>
    <col min="9" max="16384" width="8.6640625" style="1"/>
  </cols>
  <sheetData>
    <row r="2" spans="1:8" s="106" customFormat="1" ht="16" x14ac:dyDescent="0.2">
      <c r="A2" s="44" t="s">
        <v>205</v>
      </c>
      <c r="B2" s="105"/>
    </row>
    <row r="3" spans="1:8" ht="16" x14ac:dyDescent="0.2">
      <c r="A3" s="45"/>
    </row>
    <row r="4" spans="1:8" s="108" customFormat="1" ht="16" x14ac:dyDescent="0.2">
      <c r="A4" s="46"/>
      <c r="B4" s="107" t="s">
        <v>40</v>
      </c>
    </row>
    <row r="5" spans="1:8" ht="16" x14ac:dyDescent="0.2">
      <c r="A5" s="45"/>
    </row>
    <row r="6" spans="1:8" ht="16" x14ac:dyDescent="0.2">
      <c r="A6" s="45"/>
      <c r="C6" s="109" t="s">
        <v>206</v>
      </c>
      <c r="D6" s="109" t="s">
        <v>207</v>
      </c>
      <c r="E6" s="110" t="s">
        <v>208</v>
      </c>
      <c r="F6" s="109" t="s">
        <v>194</v>
      </c>
      <c r="G6" s="109" t="s">
        <v>209</v>
      </c>
      <c r="H6" s="109" t="s">
        <v>210</v>
      </c>
    </row>
    <row r="7" spans="1:8" ht="16" x14ac:dyDescent="0.2">
      <c r="A7" s="45"/>
      <c r="C7" s="89" t="s">
        <v>106</v>
      </c>
      <c r="D7" s="89" t="s">
        <v>211</v>
      </c>
      <c r="E7" s="100" t="s">
        <v>45</v>
      </c>
      <c r="F7" s="89" t="s">
        <v>212</v>
      </c>
      <c r="G7" s="89" t="s">
        <v>12</v>
      </c>
      <c r="H7" s="89" t="s">
        <v>212</v>
      </c>
    </row>
    <row r="8" spans="1:8" ht="16" x14ac:dyDescent="0.2">
      <c r="A8" s="45"/>
    </row>
    <row r="9" spans="1:8" s="108" customFormat="1" ht="16" x14ac:dyDescent="0.2">
      <c r="A9" s="46"/>
      <c r="B9" s="107" t="s">
        <v>35</v>
      </c>
    </row>
    <row r="10" spans="1:8" ht="16" x14ac:dyDescent="0.2">
      <c r="A10" s="45"/>
      <c r="B10" s="111"/>
    </row>
    <row r="11" spans="1:8" x14ac:dyDescent="0.15">
      <c r="C11" s="109" t="s">
        <v>206</v>
      </c>
      <c r="D11" s="109" t="s">
        <v>207</v>
      </c>
      <c r="E11" s="110" t="s">
        <v>208</v>
      </c>
      <c r="F11" s="109" t="s">
        <v>194</v>
      </c>
      <c r="G11" s="109" t="s">
        <v>209</v>
      </c>
      <c r="H11" s="109" t="s">
        <v>210</v>
      </c>
    </row>
    <row r="12" spans="1:8" x14ac:dyDescent="0.15">
      <c r="C12" s="89" t="s">
        <v>150</v>
      </c>
      <c r="D12" s="89" t="s">
        <v>211</v>
      </c>
      <c r="E12" s="100" t="s">
        <v>46</v>
      </c>
      <c r="F12" s="89" t="s">
        <v>213</v>
      </c>
      <c r="G12" s="89" t="s">
        <v>13</v>
      </c>
      <c r="H12" s="89" t="s">
        <v>214</v>
      </c>
    </row>
    <row r="13" spans="1:8" x14ac:dyDescent="0.15">
      <c r="C13" s="89" t="s">
        <v>152</v>
      </c>
      <c r="D13" s="89" t="s">
        <v>211</v>
      </c>
      <c r="E13" s="100" t="s">
        <v>46</v>
      </c>
      <c r="F13" s="89" t="s">
        <v>213</v>
      </c>
      <c r="G13" s="89" t="s">
        <v>13</v>
      </c>
      <c r="H13" s="89" t="s">
        <v>214</v>
      </c>
    </row>
    <row r="14" spans="1:8" x14ac:dyDescent="0.15">
      <c r="C14" s="89" t="s">
        <v>157</v>
      </c>
      <c r="D14" s="89" t="s">
        <v>215</v>
      </c>
      <c r="E14" s="100" t="s">
        <v>46</v>
      </c>
      <c r="F14" s="89" t="s">
        <v>213</v>
      </c>
      <c r="G14" s="89" t="s">
        <v>13</v>
      </c>
      <c r="H14" s="89" t="s">
        <v>214</v>
      </c>
    </row>
    <row r="15" spans="1:8" x14ac:dyDescent="0.15">
      <c r="C15" s="89" t="s">
        <v>216</v>
      </c>
      <c r="D15" s="89" t="s">
        <v>215</v>
      </c>
      <c r="E15" s="100" t="s">
        <v>46</v>
      </c>
      <c r="F15" s="89" t="s">
        <v>213</v>
      </c>
      <c r="G15" s="89" t="s">
        <v>13</v>
      </c>
      <c r="H15" s="89" t="s">
        <v>214</v>
      </c>
    </row>
    <row r="16" spans="1:8" x14ac:dyDescent="0.15">
      <c r="C16" s="89" t="s">
        <v>153</v>
      </c>
      <c r="D16" s="89" t="s">
        <v>211</v>
      </c>
      <c r="E16" s="100" t="s">
        <v>46</v>
      </c>
      <c r="F16" s="89" t="s">
        <v>213</v>
      </c>
      <c r="G16" s="89" t="s">
        <v>13</v>
      </c>
      <c r="H16" s="89" t="s">
        <v>214</v>
      </c>
    </row>
    <row r="18" spans="1:8" s="108" customFormat="1" ht="16" x14ac:dyDescent="0.2">
      <c r="A18" s="46"/>
      <c r="B18" s="107" t="s">
        <v>41</v>
      </c>
    </row>
    <row r="20" spans="1:8" x14ac:dyDescent="0.15">
      <c r="C20" s="109" t="s">
        <v>206</v>
      </c>
      <c r="D20" s="109" t="s">
        <v>207</v>
      </c>
      <c r="E20" s="110" t="s">
        <v>208</v>
      </c>
      <c r="F20" s="109" t="s">
        <v>194</v>
      </c>
      <c r="G20" s="109" t="s">
        <v>209</v>
      </c>
      <c r="H20" s="109" t="s">
        <v>210</v>
      </c>
    </row>
    <row r="21" spans="1:8" x14ac:dyDescent="0.15">
      <c r="C21" s="89" t="s">
        <v>164</v>
      </c>
      <c r="D21" s="89" t="s">
        <v>211</v>
      </c>
      <c r="E21" s="100" t="s">
        <v>46</v>
      </c>
      <c r="F21" s="89" t="s">
        <v>213</v>
      </c>
      <c r="G21" s="89" t="s">
        <v>13</v>
      </c>
      <c r="H21" s="89" t="s">
        <v>214</v>
      </c>
    </row>
    <row r="22" spans="1:8" x14ac:dyDescent="0.15">
      <c r="C22" s="89" t="s">
        <v>169</v>
      </c>
      <c r="D22" s="89" t="s">
        <v>211</v>
      </c>
      <c r="E22" s="100" t="s">
        <v>46</v>
      </c>
      <c r="F22" s="89" t="s">
        <v>213</v>
      </c>
      <c r="G22" s="89" t="s">
        <v>13</v>
      </c>
      <c r="H22" s="89" t="s">
        <v>214</v>
      </c>
    </row>
    <row r="23" spans="1:8" x14ac:dyDescent="0.15">
      <c r="C23" s="89" t="s">
        <v>171</v>
      </c>
      <c r="D23" s="89" t="s">
        <v>211</v>
      </c>
      <c r="E23" s="100" t="s">
        <v>46</v>
      </c>
      <c r="F23" s="89" t="s">
        <v>213</v>
      </c>
      <c r="G23" s="89" t="s">
        <v>217</v>
      </c>
      <c r="H23" s="89" t="s">
        <v>212</v>
      </c>
    </row>
    <row r="24" spans="1:8" x14ac:dyDescent="0.15">
      <c r="C24" s="89" t="s">
        <v>173</v>
      </c>
      <c r="D24" s="89" t="s">
        <v>211</v>
      </c>
      <c r="E24" s="100" t="s">
        <v>46</v>
      </c>
      <c r="F24" s="89" t="s">
        <v>213</v>
      </c>
      <c r="G24" s="89" t="s">
        <v>217</v>
      </c>
      <c r="H24" s="89" t="s">
        <v>212</v>
      </c>
    </row>
    <row r="26" spans="1:8" s="106" customFormat="1" ht="16" x14ac:dyDescent="0.2">
      <c r="A26" s="44" t="s">
        <v>218</v>
      </c>
      <c r="B26" s="105"/>
    </row>
    <row r="28" spans="1:8" s="108" customFormat="1" ht="16" x14ac:dyDescent="0.2">
      <c r="A28" s="46"/>
      <c r="B28" s="107" t="s">
        <v>40</v>
      </c>
    </row>
    <row r="30" spans="1:8" x14ac:dyDescent="0.15">
      <c r="C30" s="109" t="s">
        <v>206</v>
      </c>
      <c r="D30" s="109" t="s">
        <v>207</v>
      </c>
      <c r="E30" s="109" t="s">
        <v>208</v>
      </c>
      <c r="F30" s="109" t="s">
        <v>194</v>
      </c>
      <c r="G30" s="109" t="s">
        <v>209</v>
      </c>
      <c r="H30" s="109" t="s">
        <v>210</v>
      </c>
    </row>
    <row r="31" spans="1:8" x14ac:dyDescent="0.15">
      <c r="C31" s="89" t="s">
        <v>106</v>
      </c>
      <c r="D31" s="89" t="s">
        <v>211</v>
      </c>
      <c r="E31" s="89" t="s">
        <v>40</v>
      </c>
      <c r="F31" s="89" t="s">
        <v>219</v>
      </c>
      <c r="G31" s="89" t="s">
        <v>13</v>
      </c>
      <c r="H31" s="89" t="s">
        <v>220</v>
      </c>
    </row>
    <row r="32" spans="1:8" x14ac:dyDescent="0.15">
      <c r="C32" s="89" t="s">
        <v>106</v>
      </c>
      <c r="D32" s="89" t="s">
        <v>211</v>
      </c>
      <c r="E32" s="89" t="s">
        <v>40</v>
      </c>
      <c r="F32" s="89" t="s">
        <v>213</v>
      </c>
      <c r="G32" s="89" t="s">
        <v>13</v>
      </c>
      <c r="H32" s="89" t="s">
        <v>214</v>
      </c>
    </row>
    <row r="33" spans="1:8" x14ac:dyDescent="0.15">
      <c r="C33" s="89" t="s">
        <v>106</v>
      </c>
      <c r="D33" s="89" t="s">
        <v>211</v>
      </c>
      <c r="E33" s="89" t="s">
        <v>40</v>
      </c>
      <c r="F33" s="89" t="s">
        <v>221</v>
      </c>
      <c r="G33" s="89" t="s">
        <v>13</v>
      </c>
      <c r="H33" s="89" t="s">
        <v>220</v>
      </c>
    </row>
    <row r="34" spans="1:8" x14ac:dyDescent="0.15">
      <c r="C34" s="89" t="s">
        <v>106</v>
      </c>
      <c r="D34" s="89" t="s">
        <v>211</v>
      </c>
      <c r="E34" s="89" t="s">
        <v>40</v>
      </c>
      <c r="F34" s="89" t="s">
        <v>222</v>
      </c>
      <c r="G34" s="89" t="s">
        <v>13</v>
      </c>
      <c r="H34" s="89" t="s">
        <v>214</v>
      </c>
    </row>
    <row r="36" spans="1:8" x14ac:dyDescent="0.15">
      <c r="C36" s="109" t="s">
        <v>223</v>
      </c>
      <c r="D36" s="109" t="s">
        <v>224</v>
      </c>
      <c r="E36" s="109" t="s">
        <v>225</v>
      </c>
      <c r="F36" s="109" t="s">
        <v>226</v>
      </c>
    </row>
    <row r="37" spans="1:8" x14ac:dyDescent="0.15">
      <c r="C37" s="89" t="s">
        <v>227</v>
      </c>
      <c r="D37" s="89" t="s">
        <v>228</v>
      </c>
      <c r="E37" s="89" t="s">
        <v>212</v>
      </c>
      <c r="F37" s="89" t="s">
        <v>229</v>
      </c>
    </row>
    <row r="38" spans="1:8" x14ac:dyDescent="0.15">
      <c r="C38" s="89" t="s">
        <v>227</v>
      </c>
      <c r="D38" s="89" t="s">
        <v>228</v>
      </c>
      <c r="E38" s="89" t="s">
        <v>212</v>
      </c>
      <c r="F38" s="89" t="s">
        <v>230</v>
      </c>
    </row>
    <row r="39" spans="1:8" x14ac:dyDescent="0.15">
      <c r="C39" s="89" t="s">
        <v>231</v>
      </c>
      <c r="D39" s="89" t="s">
        <v>232</v>
      </c>
      <c r="E39" s="89" t="s">
        <v>212</v>
      </c>
      <c r="F39" s="89" t="s">
        <v>230</v>
      </c>
    </row>
    <row r="40" spans="1:8" x14ac:dyDescent="0.15">
      <c r="C40" s="89" t="s">
        <v>233</v>
      </c>
      <c r="D40" s="89" t="s">
        <v>234</v>
      </c>
      <c r="E40" s="89" t="s">
        <v>212</v>
      </c>
      <c r="F40" s="89" t="s">
        <v>230</v>
      </c>
    </row>
    <row r="41" spans="1:8" x14ac:dyDescent="0.15">
      <c r="C41" s="89" t="s">
        <v>235</v>
      </c>
      <c r="D41" s="89" t="s">
        <v>236</v>
      </c>
      <c r="E41" s="89" t="s">
        <v>212</v>
      </c>
      <c r="F41" s="89" t="s">
        <v>230</v>
      </c>
    </row>
    <row r="42" spans="1:8" x14ac:dyDescent="0.15">
      <c r="C42" s="89" t="s">
        <v>40</v>
      </c>
      <c r="D42" s="89" t="s">
        <v>237</v>
      </c>
      <c r="E42" s="89" t="s">
        <v>212</v>
      </c>
      <c r="F42" s="89" t="s">
        <v>230</v>
      </c>
    </row>
    <row r="43" spans="1:8" x14ac:dyDescent="0.15">
      <c r="C43" s="89" t="s">
        <v>40</v>
      </c>
      <c r="D43" s="89" t="s">
        <v>238</v>
      </c>
      <c r="E43" s="89" t="s">
        <v>212</v>
      </c>
      <c r="F43" s="89" t="s">
        <v>230</v>
      </c>
    </row>
    <row r="45" spans="1:8" x14ac:dyDescent="0.15">
      <c r="C45" s="109" t="s">
        <v>239</v>
      </c>
      <c r="D45" s="109" t="s">
        <v>240</v>
      </c>
      <c r="E45" s="109" t="s">
        <v>225</v>
      </c>
    </row>
    <row r="46" spans="1:8" x14ac:dyDescent="0.15">
      <c r="C46" s="89" t="s">
        <v>45</v>
      </c>
      <c r="D46" s="89" t="s">
        <v>241</v>
      </c>
      <c r="E46" s="89" t="s">
        <v>212</v>
      </c>
    </row>
    <row r="48" spans="1:8" s="108" customFormat="1" ht="16" x14ac:dyDescent="0.2">
      <c r="A48" s="46"/>
      <c r="B48" s="107" t="s">
        <v>35</v>
      </c>
    </row>
    <row r="50" spans="1:8" x14ac:dyDescent="0.15">
      <c r="C50" s="109" t="s">
        <v>223</v>
      </c>
      <c r="D50" s="109" t="s">
        <v>224</v>
      </c>
      <c r="E50" s="109" t="s">
        <v>225</v>
      </c>
      <c r="F50" s="109" t="s">
        <v>226</v>
      </c>
    </row>
    <row r="51" spans="1:8" x14ac:dyDescent="0.15">
      <c r="C51" s="89" t="s">
        <v>242</v>
      </c>
      <c r="D51" s="89" t="s">
        <v>243</v>
      </c>
      <c r="E51" s="89" t="s">
        <v>244</v>
      </c>
      <c r="F51" s="89" t="s">
        <v>245</v>
      </c>
    </row>
    <row r="52" spans="1:8" x14ac:dyDescent="0.15">
      <c r="C52" s="89" t="s">
        <v>246</v>
      </c>
      <c r="D52" s="89" t="s">
        <v>247</v>
      </c>
      <c r="E52" s="89" t="s">
        <v>248</v>
      </c>
      <c r="F52" s="89" t="s">
        <v>249</v>
      </c>
    </row>
    <row r="53" spans="1:8" x14ac:dyDescent="0.15">
      <c r="C53" s="89" t="s">
        <v>250</v>
      </c>
      <c r="D53" s="89" t="s">
        <v>251</v>
      </c>
      <c r="E53" s="89" t="s">
        <v>252</v>
      </c>
      <c r="F53" s="89" t="s">
        <v>253</v>
      </c>
    </row>
    <row r="55" spans="1:8" x14ac:dyDescent="0.15">
      <c r="C55" s="109" t="s">
        <v>239</v>
      </c>
      <c r="D55" s="109" t="s">
        <v>240</v>
      </c>
      <c r="E55" s="109" t="s">
        <v>225</v>
      </c>
    </row>
    <row r="56" spans="1:8" x14ac:dyDescent="0.15">
      <c r="C56" s="89" t="s">
        <v>254</v>
      </c>
      <c r="D56" s="89" t="s">
        <v>255</v>
      </c>
      <c r="E56" s="89" t="s">
        <v>256</v>
      </c>
    </row>
    <row r="57" spans="1:8" x14ac:dyDescent="0.15">
      <c r="C57" s="89" t="s">
        <v>257</v>
      </c>
      <c r="D57" s="89" t="s">
        <v>258</v>
      </c>
      <c r="E57" s="89" t="s">
        <v>259</v>
      </c>
    </row>
    <row r="58" spans="1:8" x14ac:dyDescent="0.15">
      <c r="C58" s="89" t="s">
        <v>45</v>
      </c>
      <c r="D58" s="89" t="s">
        <v>260</v>
      </c>
      <c r="E58" s="89" t="s">
        <v>261</v>
      </c>
    </row>
    <row r="60" spans="1:8" s="108" customFormat="1" ht="16" x14ac:dyDescent="0.2">
      <c r="A60" s="46"/>
      <c r="B60" s="107" t="s">
        <v>41</v>
      </c>
    </row>
    <row r="62" spans="1:8" x14ac:dyDescent="0.15">
      <c r="C62" s="109" t="s">
        <v>206</v>
      </c>
      <c r="D62" s="109" t="s">
        <v>207</v>
      </c>
      <c r="E62" s="109" t="s">
        <v>208</v>
      </c>
      <c r="F62" s="109" t="s">
        <v>194</v>
      </c>
      <c r="G62" s="109" t="s">
        <v>209</v>
      </c>
      <c r="H62" s="109" t="s">
        <v>210</v>
      </c>
    </row>
    <row r="63" spans="1:8" x14ac:dyDescent="0.15">
      <c r="C63" s="89" t="s">
        <v>164</v>
      </c>
      <c r="D63" s="89" t="s">
        <v>211</v>
      </c>
      <c r="E63" s="89" t="s">
        <v>262</v>
      </c>
      <c r="F63" s="89" t="s">
        <v>263</v>
      </c>
      <c r="G63" s="89" t="s">
        <v>217</v>
      </c>
      <c r="H63" s="89" t="s">
        <v>212</v>
      </c>
    </row>
    <row r="64" spans="1:8" x14ac:dyDescent="0.15">
      <c r="C64" s="89" t="s">
        <v>169</v>
      </c>
      <c r="D64" s="89" t="s">
        <v>211</v>
      </c>
      <c r="E64" s="89" t="s">
        <v>262</v>
      </c>
      <c r="F64" s="89" t="s">
        <v>263</v>
      </c>
      <c r="G64" s="89" t="s">
        <v>217</v>
      </c>
      <c r="H64" s="89" t="s">
        <v>212</v>
      </c>
    </row>
    <row r="65" spans="1:8" x14ac:dyDescent="0.15">
      <c r="C65" s="89" t="s">
        <v>171</v>
      </c>
      <c r="D65" s="89" t="s">
        <v>211</v>
      </c>
      <c r="E65" s="89" t="s">
        <v>262</v>
      </c>
      <c r="F65" s="89" t="s">
        <v>263</v>
      </c>
      <c r="G65" s="89" t="s">
        <v>217</v>
      </c>
      <c r="H65" s="89" t="s">
        <v>212</v>
      </c>
    </row>
    <row r="66" spans="1:8" x14ac:dyDescent="0.15">
      <c r="C66" s="89" t="s">
        <v>173</v>
      </c>
      <c r="D66" s="89" t="s">
        <v>211</v>
      </c>
      <c r="E66" s="89" t="s">
        <v>262</v>
      </c>
      <c r="F66" s="89" t="s">
        <v>263</v>
      </c>
      <c r="G66" s="89" t="s">
        <v>217</v>
      </c>
      <c r="H66" s="89" t="s">
        <v>212</v>
      </c>
    </row>
    <row r="68" spans="1:8" x14ac:dyDescent="0.15">
      <c r="C68" s="109" t="s">
        <v>223</v>
      </c>
      <c r="D68" s="109" t="s">
        <v>224</v>
      </c>
      <c r="E68" s="109" t="s">
        <v>225</v>
      </c>
      <c r="F68" s="109" t="s">
        <v>226</v>
      </c>
    </row>
    <row r="69" spans="1:8" x14ac:dyDescent="0.15">
      <c r="C69" s="89" t="s">
        <v>264</v>
      </c>
      <c r="D69" s="89" t="s">
        <v>265</v>
      </c>
      <c r="E69" s="89" t="s">
        <v>266</v>
      </c>
      <c r="F69" s="89" t="s">
        <v>267</v>
      </c>
    </row>
    <row r="71" spans="1:8" x14ac:dyDescent="0.15">
      <c r="C71" s="109" t="s">
        <v>239</v>
      </c>
      <c r="D71" s="109" t="s">
        <v>240</v>
      </c>
      <c r="E71" s="109" t="s">
        <v>225</v>
      </c>
    </row>
    <row r="72" spans="1:8" x14ac:dyDescent="0.15">
      <c r="C72" s="89" t="s">
        <v>162</v>
      </c>
      <c r="D72" s="89" t="s">
        <v>268</v>
      </c>
      <c r="E72" s="89" t="s">
        <v>269</v>
      </c>
    </row>
    <row r="74" spans="1:8" s="106" customFormat="1" ht="16" x14ac:dyDescent="0.2">
      <c r="A74" s="44" t="s">
        <v>270</v>
      </c>
      <c r="B74" s="105"/>
    </row>
    <row r="76" spans="1:8" s="108" customFormat="1" ht="16" x14ac:dyDescent="0.2">
      <c r="A76" s="46"/>
      <c r="B76" s="107" t="s">
        <v>45</v>
      </c>
    </row>
    <row r="78" spans="1:8" x14ac:dyDescent="0.15">
      <c r="C78" s="109" t="s">
        <v>271</v>
      </c>
      <c r="D78" s="109" t="s">
        <v>206</v>
      </c>
      <c r="E78" s="109" t="s">
        <v>207</v>
      </c>
      <c r="F78" s="109" t="s">
        <v>194</v>
      </c>
      <c r="G78" s="109" t="s">
        <v>209</v>
      </c>
      <c r="H78" s="109" t="s">
        <v>210</v>
      </c>
    </row>
    <row r="79" spans="1:8" x14ac:dyDescent="0.15">
      <c r="C79" s="89" t="s">
        <v>272</v>
      </c>
      <c r="D79" s="89" t="s">
        <v>273</v>
      </c>
      <c r="E79" s="89" t="s">
        <v>211</v>
      </c>
      <c r="F79" s="89" t="s">
        <v>212</v>
      </c>
      <c r="G79" s="89" t="s">
        <v>12</v>
      </c>
      <c r="H79" s="89" t="s">
        <v>212</v>
      </c>
    </row>
    <row r="80" spans="1:8" x14ac:dyDescent="0.15">
      <c r="C80" s="89" t="s">
        <v>264</v>
      </c>
      <c r="D80" s="89" t="s">
        <v>274</v>
      </c>
      <c r="E80" s="89" t="s">
        <v>211</v>
      </c>
      <c r="F80" s="89" t="s">
        <v>212</v>
      </c>
      <c r="G80" s="89" t="s">
        <v>12</v>
      </c>
      <c r="H80" s="89" t="s">
        <v>212</v>
      </c>
    </row>
    <row r="81" spans="3:8" x14ac:dyDescent="0.15">
      <c r="C81" s="89" t="s">
        <v>275</v>
      </c>
      <c r="D81" s="89" t="s">
        <v>276</v>
      </c>
      <c r="E81" s="89" t="s">
        <v>215</v>
      </c>
      <c r="F81" s="89" t="s">
        <v>212</v>
      </c>
      <c r="G81" s="89" t="s">
        <v>12</v>
      </c>
      <c r="H81" s="89" t="s">
        <v>212</v>
      </c>
    </row>
    <row r="82" spans="3:8" x14ac:dyDescent="0.15">
      <c r="C82" s="89" t="s">
        <v>277</v>
      </c>
      <c r="D82" s="89" t="s">
        <v>150</v>
      </c>
      <c r="E82" s="89" t="s">
        <v>211</v>
      </c>
      <c r="F82" s="89" t="s">
        <v>278</v>
      </c>
      <c r="G82" s="89" t="s">
        <v>217</v>
      </c>
      <c r="H82" s="89" t="s">
        <v>212</v>
      </c>
    </row>
    <row r="83" spans="3:8" x14ac:dyDescent="0.15">
      <c r="C83" s="89" t="s">
        <v>279</v>
      </c>
      <c r="D83" s="89" t="s">
        <v>280</v>
      </c>
      <c r="E83" s="89" t="s">
        <v>215</v>
      </c>
      <c r="F83" s="89" t="s">
        <v>278</v>
      </c>
      <c r="G83" s="89" t="s">
        <v>217</v>
      </c>
      <c r="H83" s="89" t="s">
        <v>212</v>
      </c>
    </row>
    <row r="84" spans="3:8" x14ac:dyDescent="0.15">
      <c r="C84" s="89" t="s">
        <v>281</v>
      </c>
      <c r="D84" s="89" t="s">
        <v>282</v>
      </c>
      <c r="E84" s="89" t="s">
        <v>283</v>
      </c>
      <c r="F84" s="89" t="s">
        <v>212</v>
      </c>
      <c r="G84" s="89" t="s">
        <v>13</v>
      </c>
      <c r="H84" s="89" t="s">
        <v>212</v>
      </c>
    </row>
    <row r="85" spans="3:8" x14ac:dyDescent="0.15">
      <c r="C85" s="89" t="s">
        <v>284</v>
      </c>
      <c r="D85" s="89" t="s">
        <v>285</v>
      </c>
      <c r="E85" s="89" t="s">
        <v>283</v>
      </c>
      <c r="F85" s="89" t="s">
        <v>212</v>
      </c>
      <c r="G85" s="89" t="s">
        <v>12</v>
      </c>
      <c r="H85" s="89" t="s">
        <v>212</v>
      </c>
    </row>
    <row r="86" spans="3:8" x14ac:dyDescent="0.15">
      <c r="C86" s="89" t="s">
        <v>286</v>
      </c>
      <c r="D86" s="89" t="s">
        <v>287</v>
      </c>
      <c r="E86" s="89" t="s">
        <v>211</v>
      </c>
      <c r="F86" s="89" t="s">
        <v>212</v>
      </c>
      <c r="G86" s="89" t="s">
        <v>12</v>
      </c>
      <c r="H86" s="89" t="s">
        <v>212</v>
      </c>
    </row>
    <row r="87" spans="3:8" x14ac:dyDescent="0.15">
      <c r="C87" s="89" t="s">
        <v>275</v>
      </c>
      <c r="D87" s="89" t="s">
        <v>288</v>
      </c>
      <c r="E87" s="89" t="s">
        <v>215</v>
      </c>
      <c r="F87" s="89" t="s">
        <v>212</v>
      </c>
      <c r="G87" s="89" t="s">
        <v>12</v>
      </c>
      <c r="H87" s="89" t="s">
        <v>212</v>
      </c>
    </row>
    <row r="89" spans="3:8" x14ac:dyDescent="0.15">
      <c r="C89" s="109" t="s">
        <v>289</v>
      </c>
    </row>
    <row r="90" spans="3:8" x14ac:dyDescent="0.15">
      <c r="C90" s="89" t="s">
        <v>290</v>
      </c>
    </row>
    <row r="91" spans="3:8" x14ac:dyDescent="0.15">
      <c r="C91" s="89" t="s">
        <v>291</v>
      </c>
    </row>
    <row r="92" spans="3:8" x14ac:dyDescent="0.15">
      <c r="C92" s="89" t="s">
        <v>292</v>
      </c>
    </row>
    <row r="93" spans="3:8" x14ac:dyDescent="0.15">
      <c r="C93" s="89" t="s">
        <v>293</v>
      </c>
    </row>
    <row r="94" spans="3:8" x14ac:dyDescent="0.15">
      <c r="C94" s="89" t="s">
        <v>294</v>
      </c>
    </row>
    <row r="95" spans="3:8" x14ac:dyDescent="0.15">
      <c r="C95" s="89" t="s">
        <v>295</v>
      </c>
    </row>
    <row r="97" spans="1:8" s="108" customFormat="1" ht="16" x14ac:dyDescent="0.2">
      <c r="A97" s="46"/>
      <c r="B97" s="107" t="s">
        <v>37</v>
      </c>
    </row>
    <row r="99" spans="1:8" x14ac:dyDescent="0.15">
      <c r="C99" s="109" t="s">
        <v>271</v>
      </c>
      <c r="D99" s="109" t="s">
        <v>206</v>
      </c>
      <c r="E99" s="109" t="s">
        <v>207</v>
      </c>
      <c r="F99" s="109" t="s">
        <v>194</v>
      </c>
      <c r="G99" s="109" t="s">
        <v>209</v>
      </c>
      <c r="H99" s="109" t="s">
        <v>210</v>
      </c>
    </row>
    <row r="100" spans="1:8" x14ac:dyDescent="0.15">
      <c r="C100" s="89" t="s">
        <v>296</v>
      </c>
      <c r="D100" s="89" t="s">
        <v>297</v>
      </c>
      <c r="E100" s="89" t="s">
        <v>211</v>
      </c>
      <c r="F100" s="89" t="s">
        <v>298</v>
      </c>
      <c r="G100" s="89" t="s">
        <v>13</v>
      </c>
      <c r="H100" s="89" t="s">
        <v>214</v>
      </c>
    </row>
    <row r="101" spans="1:8" x14ac:dyDescent="0.15">
      <c r="C101" s="89" t="s">
        <v>299</v>
      </c>
      <c r="D101" s="89" t="s">
        <v>300</v>
      </c>
      <c r="E101" s="89" t="s">
        <v>211</v>
      </c>
      <c r="F101" s="89" t="s">
        <v>298</v>
      </c>
      <c r="G101" s="89" t="s">
        <v>13</v>
      </c>
      <c r="H101" s="89" t="s">
        <v>214</v>
      </c>
    </row>
    <row r="102" spans="1:8" x14ac:dyDescent="0.15">
      <c r="C102" s="89" t="s">
        <v>301</v>
      </c>
      <c r="D102" s="89" t="s">
        <v>302</v>
      </c>
      <c r="E102" s="89" t="s">
        <v>211</v>
      </c>
      <c r="F102" s="89" t="s">
        <v>212</v>
      </c>
      <c r="G102" s="89" t="s">
        <v>12</v>
      </c>
      <c r="H102" s="89" t="s">
        <v>212</v>
      </c>
    </row>
    <row r="103" spans="1:8" x14ac:dyDescent="0.15">
      <c r="C103" s="89" t="s">
        <v>303</v>
      </c>
      <c r="D103" s="89" t="s">
        <v>304</v>
      </c>
      <c r="E103" s="89" t="s">
        <v>211</v>
      </c>
      <c r="F103" s="89" t="s">
        <v>212</v>
      </c>
      <c r="G103" s="89" t="s">
        <v>12</v>
      </c>
      <c r="H103" s="89" t="s">
        <v>212</v>
      </c>
    </row>
    <row r="104" spans="1:8" x14ac:dyDescent="0.15">
      <c r="C104" s="89" t="s">
        <v>305</v>
      </c>
      <c r="D104" s="89" t="s">
        <v>306</v>
      </c>
      <c r="E104" s="89" t="s">
        <v>211</v>
      </c>
      <c r="F104" s="89" t="s">
        <v>307</v>
      </c>
      <c r="G104" s="89" t="s">
        <v>217</v>
      </c>
      <c r="H104" s="89" t="s">
        <v>212</v>
      </c>
    </row>
    <row r="105" spans="1:8" x14ac:dyDescent="0.15">
      <c r="C105" s="89" t="s">
        <v>308</v>
      </c>
      <c r="D105" s="89" t="s">
        <v>309</v>
      </c>
      <c r="E105" s="89" t="s">
        <v>211</v>
      </c>
      <c r="F105" s="89" t="s">
        <v>310</v>
      </c>
      <c r="G105" s="89" t="s">
        <v>13</v>
      </c>
      <c r="H105" s="89" t="s">
        <v>214</v>
      </c>
    </row>
    <row r="106" spans="1:8" x14ac:dyDescent="0.15">
      <c r="C106" s="89" t="s">
        <v>311</v>
      </c>
      <c r="D106" s="89" t="s">
        <v>312</v>
      </c>
      <c r="E106" s="89" t="s">
        <v>211</v>
      </c>
      <c r="F106" s="89" t="s">
        <v>313</v>
      </c>
      <c r="G106" s="89" t="s">
        <v>217</v>
      </c>
      <c r="H106" s="89" t="s">
        <v>212</v>
      </c>
    </row>
    <row r="107" spans="1:8" x14ac:dyDescent="0.15">
      <c r="C107" s="89" t="s">
        <v>314</v>
      </c>
      <c r="D107" s="89" t="s">
        <v>315</v>
      </c>
      <c r="E107" s="89" t="s">
        <v>283</v>
      </c>
      <c r="F107" s="89" t="s">
        <v>310</v>
      </c>
      <c r="G107" s="89" t="s">
        <v>13</v>
      </c>
      <c r="H107" s="89" t="s">
        <v>214</v>
      </c>
    </row>
    <row r="108" spans="1:8" x14ac:dyDescent="0.15">
      <c r="C108" s="89" t="s">
        <v>316</v>
      </c>
      <c r="D108" s="89" t="s">
        <v>317</v>
      </c>
      <c r="E108" s="89" t="s">
        <v>283</v>
      </c>
      <c r="F108" s="89" t="s">
        <v>318</v>
      </c>
      <c r="G108" s="89" t="s">
        <v>13</v>
      </c>
      <c r="H108" s="89" t="s">
        <v>214</v>
      </c>
    </row>
    <row r="110" spans="1:8" x14ac:dyDescent="0.15">
      <c r="C110" s="109" t="s">
        <v>289</v>
      </c>
    </row>
    <row r="111" spans="1:8" x14ac:dyDescent="0.15">
      <c r="C111" s="89" t="s">
        <v>319</v>
      </c>
    </row>
    <row r="112" spans="1:8" x14ac:dyDescent="0.15">
      <c r="C112" s="89" t="s">
        <v>320</v>
      </c>
    </row>
    <row r="113" spans="1:3" x14ac:dyDescent="0.15">
      <c r="C113" s="89" t="s">
        <v>310</v>
      </c>
    </row>
    <row r="114" spans="1:3" x14ac:dyDescent="0.15">
      <c r="C114" s="89" t="s">
        <v>321</v>
      </c>
    </row>
    <row r="115" spans="1:3" x14ac:dyDescent="0.15">
      <c r="C115" s="89" t="s">
        <v>318</v>
      </c>
    </row>
    <row r="116" spans="1:3" x14ac:dyDescent="0.15">
      <c r="C116" s="89" t="s">
        <v>322</v>
      </c>
    </row>
    <row r="117" spans="1:3" x14ac:dyDescent="0.15">
      <c r="C117" s="89" t="s">
        <v>323</v>
      </c>
    </row>
    <row r="118" spans="1:3" x14ac:dyDescent="0.15">
      <c r="C118" s="89" t="s">
        <v>324</v>
      </c>
    </row>
    <row r="119" spans="1:3" x14ac:dyDescent="0.15">
      <c r="C119" s="89" t="s">
        <v>325</v>
      </c>
    </row>
    <row r="120" spans="1:3" x14ac:dyDescent="0.15">
      <c r="C120" s="89" t="s">
        <v>326</v>
      </c>
    </row>
    <row r="122" spans="1:3" s="108" customFormat="1" ht="16" x14ac:dyDescent="0.2">
      <c r="A122" s="46"/>
      <c r="B122" s="107" t="s">
        <v>40</v>
      </c>
    </row>
    <row r="124" spans="1:3" x14ac:dyDescent="0.15">
      <c r="C124" s="109" t="s">
        <v>289</v>
      </c>
    </row>
    <row r="125" spans="1:3" x14ac:dyDescent="0.15">
      <c r="C125" s="89" t="s">
        <v>327</v>
      </c>
    </row>
    <row r="126" spans="1:3" x14ac:dyDescent="0.15">
      <c r="C126" s="89" t="s">
        <v>278</v>
      </c>
    </row>
    <row r="127" spans="1:3" x14ac:dyDescent="0.15">
      <c r="C127" s="89" t="s">
        <v>328</v>
      </c>
    </row>
    <row r="128" spans="1:3" x14ac:dyDescent="0.15">
      <c r="C128" s="89" t="s">
        <v>329</v>
      </c>
    </row>
    <row r="129" spans="1:8" x14ac:dyDescent="0.15">
      <c r="C129" s="89" t="s">
        <v>330</v>
      </c>
    </row>
    <row r="131" spans="1:8" s="108" customFormat="1" ht="16" x14ac:dyDescent="0.2">
      <c r="A131" s="46"/>
      <c r="B131" s="107" t="s">
        <v>46</v>
      </c>
    </row>
    <row r="133" spans="1:8" x14ac:dyDescent="0.15">
      <c r="C133" s="109" t="s">
        <v>271</v>
      </c>
      <c r="D133" s="109" t="s">
        <v>206</v>
      </c>
      <c r="E133" s="109" t="s">
        <v>207</v>
      </c>
      <c r="F133" s="109" t="s">
        <v>194</v>
      </c>
      <c r="G133" s="109" t="s">
        <v>209</v>
      </c>
      <c r="H133" s="109" t="s">
        <v>210</v>
      </c>
    </row>
    <row r="134" spans="1:8" x14ac:dyDescent="0.15">
      <c r="C134" s="89" t="s">
        <v>331</v>
      </c>
      <c r="D134" s="89" t="s">
        <v>332</v>
      </c>
      <c r="E134" s="89" t="s">
        <v>211</v>
      </c>
      <c r="F134" s="89" t="s">
        <v>333</v>
      </c>
      <c r="G134" s="89" t="s">
        <v>13</v>
      </c>
      <c r="H134" s="89" t="s">
        <v>214</v>
      </c>
    </row>
    <row r="135" spans="1:8" x14ac:dyDescent="0.15">
      <c r="C135" s="89" t="s">
        <v>331</v>
      </c>
      <c r="D135" s="89" t="s">
        <v>334</v>
      </c>
      <c r="E135" s="89" t="s">
        <v>211</v>
      </c>
      <c r="F135" s="89" t="s">
        <v>213</v>
      </c>
      <c r="G135" s="89" t="s">
        <v>13</v>
      </c>
      <c r="H135" s="89" t="s">
        <v>214</v>
      </c>
    </row>
    <row r="136" spans="1:8" x14ac:dyDescent="0.15">
      <c r="C136" s="89" t="s">
        <v>335</v>
      </c>
      <c r="D136" s="89" t="s">
        <v>336</v>
      </c>
      <c r="E136" s="89" t="s">
        <v>215</v>
      </c>
      <c r="F136" s="89" t="s">
        <v>213</v>
      </c>
      <c r="G136" s="89" t="s">
        <v>13</v>
      </c>
      <c r="H136" s="89" t="s">
        <v>214</v>
      </c>
    </row>
    <row r="137" spans="1:8" x14ac:dyDescent="0.15">
      <c r="C137" s="89" t="s">
        <v>337</v>
      </c>
      <c r="D137" s="89" t="s">
        <v>338</v>
      </c>
      <c r="E137" s="89" t="s">
        <v>211</v>
      </c>
      <c r="F137" s="89" t="s">
        <v>313</v>
      </c>
      <c r="G137" s="89" t="s">
        <v>13</v>
      </c>
      <c r="H137" s="89" t="s">
        <v>214</v>
      </c>
    </row>
    <row r="138" spans="1:8" x14ac:dyDescent="0.15">
      <c r="C138" s="89" t="s">
        <v>337</v>
      </c>
      <c r="D138" s="89" t="s">
        <v>338</v>
      </c>
      <c r="E138" s="89" t="s">
        <v>211</v>
      </c>
      <c r="F138" s="89" t="s">
        <v>213</v>
      </c>
      <c r="G138" s="89" t="s">
        <v>13</v>
      </c>
      <c r="H138" s="89" t="s">
        <v>214</v>
      </c>
    </row>
    <row r="139" spans="1:8" x14ac:dyDescent="0.15">
      <c r="C139" s="89" t="s">
        <v>337</v>
      </c>
      <c r="D139" s="89" t="s">
        <v>339</v>
      </c>
      <c r="E139" s="89" t="s">
        <v>211</v>
      </c>
      <c r="F139" s="89" t="s">
        <v>313</v>
      </c>
      <c r="G139" s="89" t="s">
        <v>13</v>
      </c>
      <c r="H139" s="89" t="s">
        <v>214</v>
      </c>
    </row>
    <row r="140" spans="1:8" x14ac:dyDescent="0.15">
      <c r="C140" s="89" t="s">
        <v>340</v>
      </c>
      <c r="D140" s="89" t="s">
        <v>339</v>
      </c>
      <c r="E140" s="89" t="s">
        <v>211</v>
      </c>
      <c r="F140" s="89" t="s">
        <v>213</v>
      </c>
      <c r="G140" s="89" t="s">
        <v>13</v>
      </c>
      <c r="H140" s="89" t="s">
        <v>214</v>
      </c>
    </row>
    <row r="141" spans="1:8" x14ac:dyDescent="0.15">
      <c r="C141" s="89" t="s">
        <v>341</v>
      </c>
      <c r="D141" s="89" t="s">
        <v>315</v>
      </c>
      <c r="E141" s="89" t="s">
        <v>211</v>
      </c>
      <c r="F141" s="89" t="s">
        <v>213</v>
      </c>
      <c r="G141" s="89" t="s">
        <v>13</v>
      </c>
      <c r="H141" s="89" t="s">
        <v>214</v>
      </c>
    </row>
    <row r="142" spans="1:8" x14ac:dyDescent="0.15">
      <c r="C142" s="89" t="s">
        <v>341</v>
      </c>
      <c r="D142" s="89" t="s">
        <v>342</v>
      </c>
      <c r="E142" s="89" t="s">
        <v>211</v>
      </c>
      <c r="F142" s="89" t="s">
        <v>313</v>
      </c>
      <c r="G142" s="89" t="s">
        <v>13</v>
      </c>
      <c r="H142" s="89" t="s">
        <v>214</v>
      </c>
    </row>
    <row r="143" spans="1:8" x14ac:dyDescent="0.15">
      <c r="C143" s="89" t="s">
        <v>343</v>
      </c>
      <c r="D143" s="89" t="s">
        <v>342</v>
      </c>
      <c r="E143" s="89" t="s">
        <v>211</v>
      </c>
      <c r="F143" s="89" t="s">
        <v>213</v>
      </c>
      <c r="G143" s="89" t="s">
        <v>13</v>
      </c>
      <c r="H143" s="89" t="s">
        <v>214</v>
      </c>
    </row>
    <row r="144" spans="1:8" x14ac:dyDescent="0.15">
      <c r="C144" s="89" t="s">
        <v>344</v>
      </c>
      <c r="D144" s="89" t="s">
        <v>315</v>
      </c>
      <c r="E144" s="89" t="s">
        <v>211</v>
      </c>
      <c r="F144" s="89" t="s">
        <v>213</v>
      </c>
      <c r="G144" s="89" t="s">
        <v>13</v>
      </c>
      <c r="H144" s="89" t="s">
        <v>214</v>
      </c>
    </row>
    <row r="145" spans="3:8" x14ac:dyDescent="0.15">
      <c r="C145" s="89" t="s">
        <v>344</v>
      </c>
      <c r="D145" s="89" t="s">
        <v>345</v>
      </c>
      <c r="E145" s="89" t="s">
        <v>211</v>
      </c>
      <c r="F145" s="89" t="s">
        <v>213</v>
      </c>
      <c r="G145" s="89" t="s">
        <v>13</v>
      </c>
      <c r="H145" s="89" t="s">
        <v>214</v>
      </c>
    </row>
    <row r="146" spans="3:8" x14ac:dyDescent="0.15">
      <c r="C146" s="89" t="s">
        <v>346</v>
      </c>
      <c r="D146" s="89" t="s">
        <v>347</v>
      </c>
      <c r="E146" s="89" t="s">
        <v>211</v>
      </c>
      <c r="F146" s="89" t="s">
        <v>333</v>
      </c>
      <c r="G146" s="89" t="s">
        <v>13</v>
      </c>
      <c r="H146" s="89" t="s">
        <v>214</v>
      </c>
    </row>
    <row r="147" spans="3:8" x14ac:dyDescent="0.15">
      <c r="C147" s="89" t="s">
        <v>346</v>
      </c>
      <c r="D147" s="89" t="s">
        <v>348</v>
      </c>
      <c r="E147" s="89" t="s">
        <v>211</v>
      </c>
      <c r="F147" s="89" t="s">
        <v>333</v>
      </c>
      <c r="G147" s="89" t="s">
        <v>217</v>
      </c>
      <c r="H147" s="89" t="s">
        <v>212</v>
      </c>
    </row>
    <row r="148" spans="3:8" x14ac:dyDescent="0.15">
      <c r="C148" s="89" t="s">
        <v>349</v>
      </c>
      <c r="D148" s="89" t="s">
        <v>350</v>
      </c>
      <c r="E148" s="89" t="s">
        <v>211</v>
      </c>
      <c r="F148" s="89" t="s">
        <v>333</v>
      </c>
      <c r="G148" s="89" t="s">
        <v>13</v>
      </c>
      <c r="H148" s="89" t="s">
        <v>214</v>
      </c>
    </row>
    <row r="149" spans="3:8" x14ac:dyDescent="0.15">
      <c r="C149" s="89" t="s">
        <v>349</v>
      </c>
      <c r="D149" s="89" t="s">
        <v>350</v>
      </c>
      <c r="E149" s="89" t="s">
        <v>211</v>
      </c>
      <c r="F149" s="89" t="s">
        <v>313</v>
      </c>
      <c r="G149" s="89" t="s">
        <v>13</v>
      </c>
      <c r="H149" s="89" t="s">
        <v>214</v>
      </c>
    </row>
    <row r="150" spans="3:8" x14ac:dyDescent="0.15">
      <c r="C150" s="89" t="s">
        <v>351</v>
      </c>
      <c r="D150" s="89" t="s">
        <v>352</v>
      </c>
      <c r="E150" s="89" t="s">
        <v>215</v>
      </c>
      <c r="F150" s="89" t="s">
        <v>213</v>
      </c>
      <c r="G150" s="89" t="s">
        <v>217</v>
      </c>
      <c r="H150" s="89" t="s">
        <v>212</v>
      </c>
    </row>
    <row r="151" spans="3:8" x14ac:dyDescent="0.15">
      <c r="C151" s="89" t="s">
        <v>353</v>
      </c>
      <c r="D151" s="89" t="s">
        <v>354</v>
      </c>
      <c r="E151" s="89" t="s">
        <v>211</v>
      </c>
      <c r="F151" s="89" t="s">
        <v>213</v>
      </c>
      <c r="G151" s="89" t="s">
        <v>217</v>
      </c>
      <c r="H151" s="89" t="s">
        <v>212</v>
      </c>
    </row>
    <row r="152" spans="3:8" x14ac:dyDescent="0.15">
      <c r="C152" s="89" t="s">
        <v>355</v>
      </c>
      <c r="D152" s="89" t="s">
        <v>356</v>
      </c>
      <c r="E152" s="89" t="s">
        <v>211</v>
      </c>
      <c r="F152" s="89" t="s">
        <v>357</v>
      </c>
      <c r="G152" s="89" t="s">
        <v>217</v>
      </c>
      <c r="H152" s="89" t="s">
        <v>212</v>
      </c>
    </row>
    <row r="153" spans="3:8" x14ac:dyDescent="0.15">
      <c r="C153" s="89" t="s">
        <v>358</v>
      </c>
      <c r="D153" s="89" t="s">
        <v>359</v>
      </c>
      <c r="E153" s="89" t="s">
        <v>211</v>
      </c>
      <c r="F153" s="89" t="s">
        <v>213</v>
      </c>
      <c r="G153" s="89" t="s">
        <v>217</v>
      </c>
      <c r="H153" s="89" t="s">
        <v>212</v>
      </c>
    </row>
    <row r="154" spans="3:8" x14ac:dyDescent="0.15">
      <c r="C154" s="89" t="s">
        <v>360</v>
      </c>
      <c r="D154" s="89" t="s">
        <v>361</v>
      </c>
      <c r="E154" s="89" t="s">
        <v>211</v>
      </c>
      <c r="F154" s="89" t="s">
        <v>213</v>
      </c>
      <c r="G154" s="89" t="s">
        <v>217</v>
      </c>
      <c r="H154" s="89" t="s">
        <v>212</v>
      </c>
    </row>
    <row r="155" spans="3:8" x14ac:dyDescent="0.15">
      <c r="C155" s="89" t="s">
        <v>337</v>
      </c>
      <c r="D155" s="89" t="s">
        <v>315</v>
      </c>
      <c r="E155" s="89" t="s">
        <v>211</v>
      </c>
      <c r="F155" s="89" t="s">
        <v>313</v>
      </c>
      <c r="G155" s="89" t="s">
        <v>217</v>
      </c>
      <c r="H155" s="89" t="s">
        <v>212</v>
      </c>
    </row>
    <row r="157" spans="3:8" x14ac:dyDescent="0.15">
      <c r="C157" s="109" t="s">
        <v>289</v>
      </c>
    </row>
    <row r="158" spans="3:8" x14ac:dyDescent="0.15">
      <c r="C158" s="89" t="s">
        <v>333</v>
      </c>
    </row>
    <row r="159" spans="3:8" x14ac:dyDescent="0.15">
      <c r="C159" s="89" t="s">
        <v>357</v>
      </c>
    </row>
    <row r="160" spans="3:8" x14ac:dyDescent="0.15">
      <c r="C160" s="89" t="s">
        <v>213</v>
      </c>
    </row>
    <row r="161" spans="3:3" x14ac:dyDescent="0.15">
      <c r="C161" s="89" t="s">
        <v>313</v>
      </c>
    </row>
    <row r="162" spans="3:3" x14ac:dyDescent="0.15">
      <c r="C162" s="89" t="s">
        <v>362</v>
      </c>
    </row>
    <row r="163" spans="3:3" x14ac:dyDescent="0.15">
      <c r="C163" s="89" t="s">
        <v>262</v>
      </c>
    </row>
    <row r="164" spans="3:3" x14ac:dyDescent="0.15">
      <c r="C164" s="89" t="s">
        <v>363</v>
      </c>
    </row>
  </sheetData>
  <sheetProtection algorithmName="SHA-512" hashValue="6HiQoHT7+IJGRgwNw7Vz6zwXGAYZAlJsYpUM/i3AbRVeNwLwyXKUgY+p/3x3KeviVMFlZbncqFPacbLy/+aYeg==" saltValue="0ESUb+l2cA3offfj2k/npg==" spinCount="100000" sheet="1" objects="1" scenarios="1"/>
  <dataValidations count="1">
    <dataValidation allowBlank="1" showErrorMessage="1" sqref="A76:XFD76 A26:XFD26 A18:XFD18 A28:XFD28 A48:XFD48 A60:XFD60 A2:B10 I2:XFD10 C2:H5 C7:H10 A97:XFD97 A122:XFD122 A131:XFD131 A74:XFD74" xr:uid="{ED8612EC-CF01-4C71-B09C-AC3C019D6E4A}"/>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5F935-809C-4F06-9558-2E66162BE1E0}">
  <sheetPr>
    <tabColor theme="9"/>
  </sheetPr>
  <dimension ref="A1:U217"/>
  <sheetViews>
    <sheetView zoomScale="90" zoomScaleNormal="90" workbookViewId="0">
      <selection sqref="A1:H9"/>
    </sheetView>
  </sheetViews>
  <sheetFormatPr baseColWidth="10" defaultColWidth="0" defaultRowHeight="14" x14ac:dyDescent="0.15"/>
  <cols>
    <col min="1" max="1" width="97.5" style="1" bestFit="1" customWidth="1"/>
    <col min="2" max="2" width="26.33203125" style="1" bestFit="1" customWidth="1"/>
    <col min="3" max="7" width="29" style="1" bestFit="1" customWidth="1"/>
    <col min="8" max="8" width="17.5" style="1" bestFit="1" customWidth="1"/>
    <col min="9" max="9" width="29" style="1" bestFit="1" customWidth="1"/>
    <col min="10" max="10" width="21.1640625" style="1" customWidth="1"/>
    <col min="11" max="11" width="29.6640625" style="1" customWidth="1"/>
    <col min="12" max="12" width="0" style="1" hidden="1"/>
    <col min="13" max="21" width="0" style="1" hidden="1" customWidth="1"/>
    <col min="22" max="16384" width="8.6640625" style="1" hidden="1"/>
  </cols>
  <sheetData>
    <row r="1" spans="1:8" ht="14.25" customHeight="1" x14ac:dyDescent="0.15">
      <c r="A1" s="197" t="s">
        <v>392</v>
      </c>
      <c r="B1" s="197"/>
      <c r="C1" s="197"/>
      <c r="D1" s="197"/>
      <c r="E1" s="197"/>
      <c r="F1" s="197"/>
      <c r="G1" s="197"/>
      <c r="H1" s="197"/>
    </row>
    <row r="2" spans="1:8" ht="14.25" customHeight="1" x14ac:dyDescent="0.15">
      <c r="A2" s="197"/>
      <c r="B2" s="197"/>
      <c r="C2" s="197"/>
      <c r="D2" s="197"/>
      <c r="E2" s="197"/>
      <c r="F2" s="197"/>
      <c r="G2" s="197"/>
      <c r="H2" s="197"/>
    </row>
    <row r="3" spans="1:8" ht="14.25" customHeight="1" x14ac:dyDescent="0.15">
      <c r="A3" s="197"/>
      <c r="B3" s="197"/>
      <c r="C3" s="197"/>
      <c r="D3" s="197"/>
      <c r="E3" s="197"/>
      <c r="F3" s="197"/>
      <c r="G3" s="197"/>
      <c r="H3" s="197"/>
    </row>
    <row r="4" spans="1:8" ht="14.25" customHeight="1" x14ac:dyDescent="0.15">
      <c r="A4" s="197"/>
      <c r="B4" s="197"/>
      <c r="C4" s="197"/>
      <c r="D4" s="197"/>
      <c r="E4" s="197"/>
      <c r="F4" s="197"/>
      <c r="G4" s="197"/>
      <c r="H4" s="197"/>
    </row>
    <row r="5" spans="1:8" ht="14.25" customHeight="1" x14ac:dyDescent="0.15">
      <c r="A5" s="197"/>
      <c r="B5" s="197"/>
      <c r="C5" s="197"/>
      <c r="D5" s="197"/>
      <c r="E5" s="197"/>
      <c r="F5" s="197"/>
      <c r="G5" s="197"/>
      <c r="H5" s="197"/>
    </row>
    <row r="6" spans="1:8" x14ac:dyDescent="0.15">
      <c r="A6" s="197"/>
      <c r="B6" s="197"/>
      <c r="C6" s="197"/>
      <c r="D6" s="197"/>
      <c r="E6" s="197"/>
      <c r="F6" s="197"/>
      <c r="G6" s="197"/>
      <c r="H6" s="197"/>
    </row>
    <row r="7" spans="1:8" x14ac:dyDescent="0.15">
      <c r="A7" s="197"/>
      <c r="B7" s="197"/>
      <c r="C7" s="197"/>
      <c r="D7" s="197"/>
      <c r="E7" s="197"/>
      <c r="F7" s="197"/>
      <c r="G7" s="197"/>
      <c r="H7" s="197"/>
    </row>
    <row r="8" spans="1:8" x14ac:dyDescent="0.15">
      <c r="A8" s="197"/>
      <c r="B8" s="197"/>
      <c r="C8" s="197"/>
      <c r="D8" s="197"/>
      <c r="E8" s="197"/>
      <c r="F8" s="197"/>
      <c r="G8" s="197"/>
      <c r="H8" s="197"/>
    </row>
    <row r="9" spans="1:8" ht="127" customHeight="1" x14ac:dyDescent="0.15">
      <c r="A9" s="197"/>
      <c r="B9" s="197"/>
      <c r="C9" s="197"/>
      <c r="D9" s="197"/>
      <c r="E9" s="197"/>
      <c r="F9" s="197"/>
      <c r="G9" s="197"/>
      <c r="H9" s="197"/>
    </row>
    <row r="11" spans="1:8" x14ac:dyDescent="0.15">
      <c r="A11" s="114" t="s">
        <v>368</v>
      </c>
    </row>
    <row r="12" spans="1:8" ht="15" thickBot="1" x14ac:dyDescent="0.2"/>
    <row r="13" spans="1:8" ht="16" x14ac:dyDescent="0.2">
      <c r="A13" s="40" t="s">
        <v>375</v>
      </c>
      <c r="B13" s="83"/>
    </row>
    <row r="14" spans="1:8" x14ac:dyDescent="0.15">
      <c r="A14" s="84"/>
      <c r="B14" s="85"/>
    </row>
    <row r="15" spans="1:8" ht="16" x14ac:dyDescent="0.2">
      <c r="A15" s="41" t="s">
        <v>0</v>
      </c>
      <c r="B15" s="85"/>
    </row>
    <row r="16" spans="1:8" ht="16" x14ac:dyDescent="0.2">
      <c r="A16" s="42" t="s">
        <v>1</v>
      </c>
      <c r="B16" s="118">
        <v>0</v>
      </c>
      <c r="C16" s="114" t="s">
        <v>366</v>
      </c>
    </row>
    <row r="17" spans="1:11" ht="16" x14ac:dyDescent="0.2">
      <c r="A17" s="42" t="s">
        <v>2</v>
      </c>
      <c r="B17" s="118">
        <v>0</v>
      </c>
    </row>
    <row r="18" spans="1:11" ht="16" x14ac:dyDescent="0.2">
      <c r="A18" s="42" t="s">
        <v>3</v>
      </c>
      <c r="B18" s="118">
        <v>0</v>
      </c>
    </row>
    <row r="19" spans="1:11" ht="16" x14ac:dyDescent="0.2">
      <c r="A19" s="42" t="s">
        <v>4</v>
      </c>
      <c r="B19" s="118">
        <v>0</v>
      </c>
    </row>
    <row r="20" spans="1:11" ht="16" x14ac:dyDescent="0.2">
      <c r="A20" s="42" t="s">
        <v>5</v>
      </c>
      <c r="B20" s="118">
        <v>0</v>
      </c>
    </row>
    <row r="21" spans="1:11" ht="16" x14ac:dyDescent="0.2">
      <c r="A21" s="42"/>
      <c r="B21" s="85"/>
    </row>
    <row r="22" spans="1:11" ht="16" x14ac:dyDescent="0.2">
      <c r="A22" s="41" t="s">
        <v>6</v>
      </c>
      <c r="B22" s="85"/>
    </row>
    <row r="23" spans="1:11" ht="16" x14ac:dyDescent="0.2">
      <c r="A23" s="56" t="s">
        <v>7</v>
      </c>
      <c r="B23" s="118">
        <v>0</v>
      </c>
    </row>
    <row r="24" spans="1:11" ht="16" x14ac:dyDescent="0.2">
      <c r="A24" s="56" t="s">
        <v>8</v>
      </c>
      <c r="B24" s="118">
        <v>0</v>
      </c>
    </row>
    <row r="25" spans="1:11" ht="16" x14ac:dyDescent="0.2">
      <c r="A25" s="56" t="s">
        <v>9</v>
      </c>
      <c r="B25" s="118">
        <v>0</v>
      </c>
    </row>
    <row r="26" spans="1:11" ht="16" x14ac:dyDescent="0.2">
      <c r="A26" s="56" t="s">
        <v>10</v>
      </c>
      <c r="B26" s="118">
        <v>0</v>
      </c>
    </row>
    <row r="27" spans="1:11" ht="16" x14ac:dyDescent="0.2">
      <c r="A27" s="56" t="s">
        <v>11</v>
      </c>
      <c r="B27" s="118" t="s">
        <v>12</v>
      </c>
      <c r="C27" s="86" t="s">
        <v>13</v>
      </c>
      <c r="D27" s="86" t="s">
        <v>12</v>
      </c>
      <c r="E27" s="86"/>
      <c r="F27" s="86"/>
      <c r="G27" s="86"/>
      <c r="H27" s="86"/>
      <c r="K27" s="86"/>
    </row>
    <row r="28" spans="1:11" ht="16" x14ac:dyDescent="0.2">
      <c r="A28" s="56" t="s">
        <v>14</v>
      </c>
      <c r="B28" s="118" t="s">
        <v>12</v>
      </c>
      <c r="C28" s="86" t="s">
        <v>13</v>
      </c>
      <c r="D28" s="86" t="s">
        <v>12</v>
      </c>
      <c r="E28" s="86"/>
      <c r="F28" s="86"/>
      <c r="G28" s="86"/>
      <c r="H28" s="86"/>
      <c r="K28" s="86"/>
    </row>
    <row r="29" spans="1:11" ht="16" x14ac:dyDescent="0.2">
      <c r="A29" s="56" t="s">
        <v>15</v>
      </c>
      <c r="B29" s="118">
        <v>0</v>
      </c>
    </row>
    <row r="30" spans="1:11" ht="16" x14ac:dyDescent="0.2">
      <c r="A30" s="56" t="s">
        <v>16</v>
      </c>
      <c r="B30" s="118">
        <v>0</v>
      </c>
    </row>
    <row r="31" spans="1:11" ht="17" thickBot="1" x14ac:dyDescent="0.25">
      <c r="A31" s="57" t="s">
        <v>17</v>
      </c>
      <c r="B31" s="119">
        <v>0</v>
      </c>
    </row>
    <row r="32" spans="1:11" ht="17" thickBot="1" x14ac:dyDescent="0.25">
      <c r="A32" s="2"/>
    </row>
    <row r="33" spans="1:11" ht="16" x14ac:dyDescent="0.2">
      <c r="A33" s="116" t="s">
        <v>376</v>
      </c>
      <c r="B33" s="95"/>
    </row>
    <row r="34" spans="1:11" ht="17" thickBot="1" x14ac:dyDescent="0.25">
      <c r="A34" s="112"/>
      <c r="B34" s="90"/>
    </row>
    <row r="35" spans="1:11" ht="16" x14ac:dyDescent="0.2">
      <c r="A35" s="41" t="s">
        <v>18</v>
      </c>
      <c r="B35" s="109" t="s">
        <v>19</v>
      </c>
      <c r="C35" s="87" t="s">
        <v>20</v>
      </c>
      <c r="D35" s="87" t="s">
        <v>21</v>
      </c>
      <c r="E35" s="87" t="s">
        <v>22</v>
      </c>
      <c r="F35" s="88" t="s">
        <v>23</v>
      </c>
    </row>
    <row r="36" spans="1:11" ht="16" x14ac:dyDescent="0.2">
      <c r="A36" s="42" t="s">
        <v>24</v>
      </c>
      <c r="B36" s="120">
        <v>0</v>
      </c>
      <c r="C36" s="120">
        <v>0</v>
      </c>
      <c r="D36" s="120">
        <v>0</v>
      </c>
      <c r="E36" s="120">
        <v>0</v>
      </c>
      <c r="F36" s="120">
        <v>0</v>
      </c>
      <c r="G36" s="114" t="s">
        <v>367</v>
      </c>
    </row>
    <row r="37" spans="1:11" ht="16" x14ac:dyDescent="0.2">
      <c r="A37" s="42" t="s">
        <v>25</v>
      </c>
      <c r="B37" s="121">
        <v>0</v>
      </c>
      <c r="C37" s="121">
        <v>0</v>
      </c>
      <c r="D37" s="121">
        <v>0</v>
      </c>
      <c r="E37" s="121">
        <v>0</v>
      </c>
      <c r="F37" s="121">
        <v>0</v>
      </c>
    </row>
    <row r="38" spans="1:11" ht="16" x14ac:dyDescent="0.2">
      <c r="A38" s="42"/>
      <c r="B38" s="89"/>
      <c r="F38" s="90"/>
    </row>
    <row r="39" spans="1:11" ht="16" x14ac:dyDescent="0.2">
      <c r="A39" s="41" t="s">
        <v>6</v>
      </c>
      <c r="B39" s="89"/>
      <c r="F39" s="90"/>
    </row>
    <row r="40" spans="1:11" ht="16" x14ac:dyDescent="0.2">
      <c r="A40" s="56" t="s">
        <v>26</v>
      </c>
      <c r="B40" s="121" t="s">
        <v>12</v>
      </c>
      <c r="C40" s="86" t="s">
        <v>13</v>
      </c>
      <c r="D40" s="86" t="s">
        <v>12</v>
      </c>
      <c r="E40" s="86"/>
      <c r="F40" s="91"/>
      <c r="G40" s="86"/>
      <c r="H40" s="86"/>
      <c r="K40" s="86"/>
    </row>
    <row r="41" spans="1:11" ht="16" x14ac:dyDescent="0.2">
      <c r="A41" s="56" t="s">
        <v>27</v>
      </c>
      <c r="B41" s="121" t="s">
        <v>12</v>
      </c>
      <c r="C41" s="86" t="s">
        <v>13</v>
      </c>
      <c r="D41" s="86" t="s">
        <v>12</v>
      </c>
      <c r="E41" s="86"/>
      <c r="F41" s="91"/>
      <c r="G41" s="86"/>
      <c r="H41" s="86"/>
      <c r="K41" s="86"/>
    </row>
    <row r="42" spans="1:11" ht="16" x14ac:dyDescent="0.2">
      <c r="A42" s="56" t="s">
        <v>28</v>
      </c>
      <c r="B42" s="121" t="s">
        <v>12</v>
      </c>
      <c r="C42" s="86" t="s">
        <v>13</v>
      </c>
      <c r="D42" s="86" t="s">
        <v>12</v>
      </c>
      <c r="E42" s="86"/>
      <c r="F42" s="91"/>
      <c r="G42" s="86"/>
      <c r="H42" s="86"/>
      <c r="K42" s="86"/>
    </row>
    <row r="43" spans="1:11" ht="16" x14ac:dyDescent="0.2">
      <c r="A43" s="56" t="s">
        <v>29</v>
      </c>
      <c r="B43" s="121" t="s">
        <v>12</v>
      </c>
      <c r="C43" s="86" t="s">
        <v>13</v>
      </c>
      <c r="D43" s="86" t="s">
        <v>12</v>
      </c>
      <c r="E43" s="86"/>
      <c r="F43" s="91"/>
      <c r="G43" s="86"/>
      <c r="H43" s="86"/>
      <c r="K43" s="86"/>
    </row>
    <row r="44" spans="1:11" ht="16" x14ac:dyDescent="0.2">
      <c r="A44" s="56" t="s">
        <v>30</v>
      </c>
      <c r="B44" s="121" t="s">
        <v>12</v>
      </c>
      <c r="C44" s="86" t="s">
        <v>13</v>
      </c>
      <c r="D44" s="86" t="s">
        <v>12</v>
      </c>
      <c r="E44" s="86"/>
      <c r="F44" s="91"/>
      <c r="G44" s="86"/>
      <c r="H44" s="86"/>
      <c r="K44" s="86"/>
    </row>
    <row r="45" spans="1:11" ht="16" x14ac:dyDescent="0.2">
      <c r="A45" s="56" t="s">
        <v>14</v>
      </c>
      <c r="B45" s="121" t="s">
        <v>12</v>
      </c>
      <c r="C45" s="86" t="s">
        <v>13</v>
      </c>
      <c r="D45" s="86" t="s">
        <v>12</v>
      </c>
      <c r="E45" s="86"/>
      <c r="F45" s="91"/>
      <c r="G45" s="86"/>
      <c r="H45" s="86"/>
      <c r="K45" s="86"/>
    </row>
    <row r="46" spans="1:11" ht="16" x14ac:dyDescent="0.2">
      <c r="A46" s="56" t="s">
        <v>15</v>
      </c>
      <c r="B46" s="121">
        <v>0</v>
      </c>
      <c r="F46" s="90"/>
    </row>
    <row r="47" spans="1:11" ht="16" x14ac:dyDescent="0.2">
      <c r="A47" s="56" t="s">
        <v>31</v>
      </c>
      <c r="B47" s="121">
        <v>0</v>
      </c>
      <c r="F47" s="90"/>
    </row>
    <row r="48" spans="1:11" ht="17" thickBot="1" x14ac:dyDescent="0.25">
      <c r="A48" s="57" t="s">
        <v>32</v>
      </c>
      <c r="B48" s="122">
        <v>0</v>
      </c>
      <c r="C48" s="92"/>
      <c r="D48" s="92"/>
      <c r="E48" s="92"/>
      <c r="F48" s="93"/>
    </row>
    <row r="49" spans="1:7" ht="17" thickBot="1" x14ac:dyDescent="0.25">
      <c r="A49" s="2"/>
    </row>
    <row r="50" spans="1:7" ht="16" x14ac:dyDescent="0.2">
      <c r="A50" s="40" t="s">
        <v>33</v>
      </c>
      <c r="B50" s="83"/>
    </row>
    <row r="51" spans="1:7" ht="16" x14ac:dyDescent="0.2">
      <c r="A51" s="42" t="s">
        <v>34</v>
      </c>
      <c r="B51" s="123"/>
    </row>
    <row r="52" spans="1:7" ht="17" thickBot="1" x14ac:dyDescent="0.25">
      <c r="A52" s="74" t="s">
        <v>36</v>
      </c>
      <c r="B52" s="124"/>
    </row>
    <row r="53" spans="1:7" ht="17" thickBot="1" x14ac:dyDescent="0.25">
      <c r="A53" s="2"/>
    </row>
    <row r="54" spans="1:7" ht="16" x14ac:dyDescent="0.2">
      <c r="A54" s="72" t="s">
        <v>38</v>
      </c>
      <c r="B54" s="94"/>
      <c r="C54" s="94"/>
      <c r="D54" s="94"/>
      <c r="E54" s="94"/>
      <c r="F54" s="94"/>
      <c r="G54" s="95"/>
    </row>
    <row r="55" spans="1:7" ht="16" x14ac:dyDescent="0.2">
      <c r="A55" s="73"/>
      <c r="G55" s="90"/>
    </row>
    <row r="56" spans="1:7" ht="16" x14ac:dyDescent="0.2">
      <c r="A56" s="196" t="s">
        <v>39</v>
      </c>
      <c r="B56" s="196"/>
      <c r="C56" s="48" t="s">
        <v>40</v>
      </c>
      <c r="D56" s="48" t="s">
        <v>35</v>
      </c>
      <c r="E56" s="48" t="s">
        <v>41</v>
      </c>
      <c r="G56" s="90"/>
    </row>
    <row r="57" spans="1:7" ht="16" x14ac:dyDescent="0.2">
      <c r="A57" s="112" t="s">
        <v>42</v>
      </c>
      <c r="C57" s="96">
        <f xml:space="preserve"> IFERROR(H91, "Enter Inputs Above")</f>
        <v>0</v>
      </c>
      <c r="D57" s="96">
        <f xml:space="preserve"> IFERROR(H115, "Enter Inputs Above")</f>
        <v>0</v>
      </c>
      <c r="E57" s="96">
        <f xml:space="preserve"> IFERROR(H139, "Enter Inputs Above")</f>
        <v>0</v>
      </c>
      <c r="F57" s="96"/>
      <c r="G57" s="97"/>
    </row>
    <row r="58" spans="1:7" ht="16" x14ac:dyDescent="0.2">
      <c r="A58" s="112" t="s">
        <v>43</v>
      </c>
      <c r="C58" s="98" t="str">
        <f>IFERROR(HLOOKUP(B51,C56:E57,2,TRUE), "Select Vendor")</f>
        <v>Select Vendor</v>
      </c>
      <c r="D58" s="96"/>
      <c r="E58" s="96"/>
      <c r="F58" s="96"/>
      <c r="G58" s="97"/>
    </row>
    <row r="59" spans="1:7" ht="16" x14ac:dyDescent="0.2">
      <c r="A59" s="73"/>
      <c r="C59" s="96"/>
      <c r="D59" s="96"/>
      <c r="E59" s="96"/>
      <c r="F59" s="96"/>
      <c r="G59" s="97"/>
    </row>
    <row r="60" spans="1:7" ht="16" x14ac:dyDescent="0.2">
      <c r="A60" s="196" t="s">
        <v>44</v>
      </c>
      <c r="B60" s="196"/>
      <c r="C60" s="58" t="s">
        <v>45</v>
      </c>
      <c r="D60" s="58" t="s">
        <v>37</v>
      </c>
      <c r="E60" s="58" t="s">
        <v>40</v>
      </c>
      <c r="F60" s="58" t="s">
        <v>46</v>
      </c>
      <c r="G60" s="97"/>
    </row>
    <row r="61" spans="1:7" ht="16" x14ac:dyDescent="0.2">
      <c r="A61" s="112" t="s">
        <v>42</v>
      </c>
      <c r="C61" s="96">
        <f xml:space="preserve"> H160</f>
        <v>74500</v>
      </c>
      <c r="D61" s="96">
        <f xml:space="preserve"> H179</f>
        <v>75000</v>
      </c>
      <c r="E61" s="96">
        <f xml:space="preserve"> H198</f>
        <v>170000</v>
      </c>
      <c r="F61" s="96">
        <f>H217</f>
        <v>5000</v>
      </c>
      <c r="G61" s="97"/>
    </row>
    <row r="62" spans="1:7" ht="16" x14ac:dyDescent="0.2">
      <c r="A62" s="112" t="s">
        <v>47</v>
      </c>
      <c r="C62" s="98" t="str">
        <f>IFERROR(HLOOKUP(B52,C60:F61,2,TRUE), "Select Vendor")</f>
        <v>Select Vendor</v>
      </c>
      <c r="D62" s="96"/>
      <c r="E62" s="96"/>
      <c r="F62" s="96"/>
      <c r="G62" s="97"/>
    </row>
    <row r="63" spans="1:7" ht="17" thickBot="1" x14ac:dyDescent="0.25">
      <c r="A63" s="73"/>
      <c r="B63" s="96"/>
      <c r="C63" s="96"/>
      <c r="D63" s="96"/>
      <c r="E63" s="96"/>
      <c r="F63" s="96"/>
      <c r="G63" s="97"/>
    </row>
    <row r="64" spans="1:7" ht="16" x14ac:dyDescent="0.2">
      <c r="A64" s="75" t="s">
        <v>364</v>
      </c>
      <c r="G64" s="90"/>
    </row>
    <row r="65" spans="1:11" ht="17" thickBot="1" x14ac:dyDescent="0.25">
      <c r="A65" s="113" t="str">
        <f xml:space="preserve"> IFERROR(C58 + C62, "Enter Inputs Above")</f>
        <v>Enter Inputs Above</v>
      </c>
      <c r="B65" s="92"/>
      <c r="C65" s="92"/>
      <c r="D65" s="92"/>
      <c r="E65" s="92"/>
      <c r="F65" s="92"/>
      <c r="G65" s="93"/>
    </row>
    <row r="66" spans="1:11" ht="16" x14ac:dyDescent="0.2">
      <c r="A66" s="2"/>
    </row>
    <row r="67" spans="1:11" ht="16" x14ac:dyDescent="0.2">
      <c r="A67" s="2" t="s">
        <v>48</v>
      </c>
    </row>
    <row r="68" spans="1:11" s="99" customFormat="1" ht="16" x14ac:dyDescent="0.2">
      <c r="A68" s="55"/>
    </row>
    <row r="69" spans="1:11" ht="16" x14ac:dyDescent="0.2">
      <c r="A69" s="50" t="s">
        <v>40</v>
      </c>
      <c r="B69" s="100"/>
      <c r="C69" s="100"/>
      <c r="D69" s="100"/>
      <c r="E69" s="100"/>
      <c r="F69" s="100"/>
      <c r="G69" s="100"/>
      <c r="H69" s="100"/>
    </row>
    <row r="70" spans="1:11" ht="19" x14ac:dyDescent="0.2">
      <c r="A70" s="43" t="s">
        <v>49</v>
      </c>
      <c r="B70" s="101" t="s">
        <v>50</v>
      </c>
      <c r="C70" s="101" t="s">
        <v>51</v>
      </c>
      <c r="D70" s="101" t="s">
        <v>52</v>
      </c>
      <c r="E70" s="101" t="s">
        <v>53</v>
      </c>
      <c r="F70" s="101" t="s">
        <v>54</v>
      </c>
      <c r="G70" s="101" t="s">
        <v>55</v>
      </c>
      <c r="H70" s="101" t="s">
        <v>56</v>
      </c>
    </row>
    <row r="71" spans="1:11" ht="18" x14ac:dyDescent="0.2">
      <c r="A71" s="49" t="s">
        <v>57</v>
      </c>
      <c r="B71" s="59">
        <f xml:space="preserve"> ($B$16 * HLOOKUP($B$16, 'Cat A_INIT'!$D$6:$M$7,2,TRUE))</f>
        <v>0</v>
      </c>
      <c r="C71" s="60"/>
      <c r="D71" s="60"/>
      <c r="E71" s="60"/>
      <c r="F71" s="60"/>
      <c r="G71" s="62"/>
      <c r="H71" s="59">
        <f>SUM(B71:G71)</f>
        <v>0</v>
      </c>
      <c r="K71" s="47"/>
    </row>
    <row r="72" spans="1:11" s="2" customFormat="1" ht="18" x14ac:dyDescent="0.2">
      <c r="A72" s="49" t="s">
        <v>58</v>
      </c>
      <c r="B72" s="59">
        <f xml:space="preserve"> IFERROR(($B$17 * HLOOKUP($B$17, 'Cat A_INIT'!$D$11:$M$12,2,TRUE)),0)</f>
        <v>0</v>
      </c>
      <c r="C72" s="60"/>
      <c r="D72" s="60"/>
      <c r="E72" s="60"/>
      <c r="F72" s="60"/>
      <c r="G72" s="61"/>
      <c r="H72" s="59">
        <f t="shared" ref="H72:H76" si="0">SUM(B72:G72)</f>
        <v>0</v>
      </c>
      <c r="K72" s="47"/>
    </row>
    <row r="73" spans="1:11" ht="18" x14ac:dyDescent="0.2">
      <c r="A73" s="49" t="s">
        <v>59</v>
      </c>
      <c r="B73" s="59">
        <f xml:space="preserve"> ($B$18 * HLOOKUP($B$18, 'Cat A_INIT'!$D$16:$M$17,2,TRUE))</f>
        <v>0</v>
      </c>
      <c r="C73" s="60"/>
      <c r="D73" s="60"/>
      <c r="E73" s="60"/>
      <c r="F73" s="60"/>
      <c r="G73" s="62"/>
      <c r="H73" s="59">
        <f t="shared" si="0"/>
        <v>0</v>
      </c>
      <c r="K73" s="47"/>
    </row>
    <row r="74" spans="1:11" ht="19.5" customHeight="1" x14ac:dyDescent="0.2">
      <c r="A74" s="49" t="s">
        <v>60</v>
      </c>
      <c r="B74" s="59">
        <f xml:space="preserve"> ($B$19 * HLOOKUP($B$19, 'Cat A_INIT'!$D$20:$M$21,2,TRUE))</f>
        <v>0</v>
      </c>
      <c r="C74" s="60"/>
      <c r="D74" s="60"/>
      <c r="E74" s="60"/>
      <c r="F74" s="60"/>
      <c r="G74" s="62"/>
      <c r="H74" s="59">
        <f t="shared" si="0"/>
        <v>0</v>
      </c>
      <c r="K74" s="47"/>
    </row>
    <row r="75" spans="1:11" ht="19.5" customHeight="1" x14ac:dyDescent="0.2">
      <c r="A75" s="49" t="s">
        <v>61</v>
      </c>
      <c r="B75" s="59">
        <f xml:space="preserve"> ($B$20 * HLOOKUP($B$20, 'Cat A_INIT'!$D$27:$D$28,2,TRUE))</f>
        <v>0</v>
      </c>
      <c r="C75" s="60"/>
      <c r="D75" s="60"/>
      <c r="E75" s="60"/>
      <c r="F75" s="60"/>
      <c r="G75" s="62"/>
      <c r="H75" s="59">
        <f t="shared" si="0"/>
        <v>0</v>
      </c>
      <c r="K75" s="47"/>
    </row>
    <row r="76" spans="1:11" ht="19.5" customHeight="1" x14ac:dyDescent="0.2">
      <c r="A76" s="4" t="s">
        <v>62</v>
      </c>
      <c r="B76" s="63">
        <f>SUM(B71:B75)</f>
        <v>0</v>
      </c>
      <c r="C76" s="60"/>
      <c r="D76" s="60"/>
      <c r="E76" s="60"/>
      <c r="F76" s="60"/>
      <c r="G76" s="62"/>
      <c r="H76" s="63">
        <f t="shared" si="0"/>
        <v>0</v>
      </c>
      <c r="K76" s="47"/>
    </row>
    <row r="77" spans="1:11" ht="18" customHeight="1" x14ac:dyDescent="0.2">
      <c r="A77" s="49" t="s">
        <v>63</v>
      </c>
      <c r="B77" s="59" t="str">
        <f xml:space="preserve"> IFERROR(HLOOKUP(($B$16 + $B$17 + $B$19 + $B$20),'Cat A_INIT'!$B$31:$M$32,2,TRUE), "Enter Inputs Above")</f>
        <v>Enter Inputs Above</v>
      </c>
      <c r="C77" s="60"/>
      <c r="D77" s="60"/>
      <c r="E77" s="60"/>
      <c r="F77" s="60"/>
      <c r="G77" s="62"/>
      <c r="H77" s="59" t="str">
        <f>B77</f>
        <v>Enter Inputs Above</v>
      </c>
      <c r="K77" s="47"/>
    </row>
    <row r="78" spans="1:11" ht="18" customHeight="1" x14ac:dyDescent="0.2">
      <c r="A78" s="4" t="s">
        <v>64</v>
      </c>
      <c r="B78" s="63" t="str">
        <f>B77</f>
        <v>Enter Inputs Above</v>
      </c>
      <c r="C78" s="60"/>
      <c r="D78" s="60"/>
      <c r="E78" s="60"/>
      <c r="F78" s="60"/>
      <c r="G78" s="62"/>
      <c r="H78" s="63">
        <f>SUM(B78:G78)</f>
        <v>0</v>
      </c>
      <c r="K78" s="47"/>
    </row>
    <row r="79" spans="1:11" ht="18" x14ac:dyDescent="0.2">
      <c r="A79" s="49" t="s">
        <v>65</v>
      </c>
      <c r="B79" s="60"/>
      <c r="C79" s="59">
        <f xml:space="preserve"> 12 * (($B$16 + $B$17) * (HLOOKUP(($B$16 + $B$17), 'Cat A_INIT'!$B$35:$M$38,2,TRUE))) + (12 * (($B$19) * (HLOOKUP(($B$19), 'Cat A_INIT'!$B$35:$M$38,3,TRUE)))) + (12 * (($B$20) * (HLOOKUP(($B$20), 'Cat A_INIT'!$B$35:$M$38,4,TRUE))))</f>
        <v>0</v>
      </c>
      <c r="D79" s="59">
        <f xml:space="preserve"> 12 * (($B$16 + $B$17) * (HLOOKUP(($B$16 + $B$17), 'Cat A_INIT'!$B$35:$M$38,2,TRUE))) + (12 * (($B$19) * (HLOOKUP(($B$19), 'Cat A_INIT'!$B$35:$M$38,3,TRUE)))) + (12 * (($B$20) * (HLOOKUP(($B$20), 'Cat A_INIT'!$B$35:$M$38,4,TRUE))))</f>
        <v>0</v>
      </c>
      <c r="E79" s="59">
        <f xml:space="preserve"> 12 * (($B$16 + $B$17) * (HLOOKUP(($B$16 + $B$17), 'Cat A_INIT'!$B$35:$M$38,2,TRUE))) + (12 * (($B$19) * (HLOOKUP(($B$19), 'Cat A_INIT'!$B$35:$M$38,3,TRUE)))) + (12 * (($B$20) * (HLOOKUP(($B$20), 'Cat A_INIT'!$B$35:$M$38,4,TRUE))))</f>
        <v>0</v>
      </c>
      <c r="F79" s="59">
        <f xml:space="preserve"> 12 * (($B$16 + $B$17) * (HLOOKUP(($B$16 + $B$17), 'Cat A_INIT'!$B$35:$M$38,2,TRUE))) + (12 * (($B$19) * (HLOOKUP(($B$19), 'Cat A_INIT'!$B$35:$M$38,3,TRUE)))) + (12 * (($B$20) * (HLOOKUP(($B$20), 'Cat A_INIT'!$B$35:$M$38,4,TRUE))))</f>
        <v>0</v>
      </c>
      <c r="G79" s="59">
        <f xml:space="preserve"> 12 * (($B$16 + $B$17) * (HLOOKUP(($B$16 + $B$17), 'Cat A_INIT'!$B$35:$M$38,2,TRUE))) + (12 * (($B$19) * (HLOOKUP(($B$19), 'Cat A_INIT'!$B$35:$M$38,3,TRUE)))) + (12 * (($B$20) * (HLOOKUP(($B$20), 'Cat A_INIT'!$B$35:$M$38,4,TRUE))))</f>
        <v>0</v>
      </c>
      <c r="H79" s="59">
        <f>SUM(B79:G79)</f>
        <v>0</v>
      </c>
      <c r="K79" s="47"/>
    </row>
    <row r="80" spans="1:11" ht="18" x14ac:dyDescent="0.2">
      <c r="A80" s="4" t="s">
        <v>66</v>
      </c>
      <c r="B80" s="60"/>
      <c r="C80" s="63">
        <f>C79</f>
        <v>0</v>
      </c>
      <c r="D80" s="63">
        <f t="shared" ref="D80:G80" si="1">D79</f>
        <v>0</v>
      </c>
      <c r="E80" s="63">
        <f t="shared" si="1"/>
        <v>0</v>
      </c>
      <c r="F80" s="63">
        <f t="shared" si="1"/>
        <v>0</v>
      </c>
      <c r="G80" s="63">
        <f t="shared" si="1"/>
        <v>0</v>
      </c>
      <c r="H80" s="63">
        <f>SUM(C80:G80)</f>
        <v>0</v>
      </c>
      <c r="K80" s="47"/>
    </row>
    <row r="81" spans="1:11" ht="18" x14ac:dyDescent="0.2">
      <c r="A81" s="51" t="s">
        <v>67</v>
      </c>
      <c r="B81" s="64"/>
      <c r="C81" s="65"/>
      <c r="D81" s="65"/>
      <c r="E81" s="64"/>
      <c r="F81" s="64"/>
      <c r="G81" s="64"/>
      <c r="H81" s="66">
        <f xml:space="preserve"> H76 + H78 + H80</f>
        <v>0</v>
      </c>
      <c r="K81" s="47"/>
    </row>
    <row r="82" spans="1:11" ht="19.5" customHeight="1" x14ac:dyDescent="0.2">
      <c r="A82" s="49" t="s">
        <v>68</v>
      </c>
      <c r="B82" s="59">
        <f xml:space="preserve"> SUMPRODUCT($B$23:$B$25, 'Cat A_INIT'!$B$41:$B$43)</f>
        <v>0</v>
      </c>
      <c r="C82" s="60"/>
      <c r="D82" s="60"/>
      <c r="E82" s="60"/>
      <c r="F82" s="60"/>
      <c r="G82" s="60"/>
      <c r="H82" s="59">
        <f>SUM(B82:G82)</f>
        <v>0</v>
      </c>
      <c r="K82" s="47"/>
    </row>
    <row r="83" spans="1:11" ht="19.5" customHeight="1" x14ac:dyDescent="0.2">
      <c r="A83" s="4" t="s">
        <v>69</v>
      </c>
      <c r="B83" s="63">
        <f xml:space="preserve"> B82</f>
        <v>0</v>
      </c>
      <c r="C83" s="60"/>
      <c r="D83" s="60"/>
      <c r="E83" s="60"/>
      <c r="F83" s="60"/>
      <c r="G83" s="60"/>
      <c r="H83" s="63">
        <f t="shared" ref="H83:H89" si="2">SUM(B83:G83)</f>
        <v>0</v>
      </c>
      <c r="K83" s="47"/>
    </row>
    <row r="84" spans="1:11" ht="19.5" customHeight="1" x14ac:dyDescent="0.2">
      <c r="A84" s="49" t="s">
        <v>70</v>
      </c>
      <c r="B84" s="59">
        <f xml:space="preserve"> $B$26 * HLOOKUP($B$26, 'Cat A_INIT'!$B$46:$M$50, 5, TRUE)</f>
        <v>0</v>
      </c>
      <c r="C84" s="60"/>
      <c r="D84" s="60"/>
      <c r="E84" s="60"/>
      <c r="F84" s="60"/>
      <c r="G84" s="60"/>
      <c r="H84" s="59">
        <f t="shared" si="2"/>
        <v>0</v>
      </c>
      <c r="K84" s="47"/>
    </row>
    <row r="85" spans="1:11" ht="19.5" customHeight="1" x14ac:dyDescent="0.2">
      <c r="A85" s="4" t="s">
        <v>71</v>
      </c>
      <c r="B85" s="63">
        <f>B84</f>
        <v>0</v>
      </c>
      <c r="C85" s="60"/>
      <c r="D85" s="60"/>
      <c r="E85" s="60"/>
      <c r="F85" s="60"/>
      <c r="G85" s="60"/>
      <c r="H85" s="63">
        <f t="shared" si="2"/>
        <v>0</v>
      </c>
      <c r="K85" s="47"/>
    </row>
    <row r="86" spans="1:11" s="2" customFormat="1" ht="19.5" customHeight="1" x14ac:dyDescent="0.2">
      <c r="A86" s="49" t="s">
        <v>72</v>
      </c>
      <c r="B86" s="60"/>
      <c r="C86" s="59">
        <f xml:space="preserve"> IF($B$27 = "Yes",(12 * ($B$16 + $B$17 + $B$19 + $B$20) * 'Cat A_INIT'!$B$54), 0) + IF($B$28 = "Yes",(12 *  ($B$16 + $B$17 + $B$19 + $B$20) * 'Cat A_INIT'!$B$55), 0)</f>
        <v>0</v>
      </c>
      <c r="D86" s="59">
        <f xml:space="preserve"> IF($B$27 = "Yes",(12 * ($B$16 + $B$17 + $B$19 + $B$20) * 'Cat A_INIT'!$B$54), 0) + IF($B$28 = "Yes",(12 *  ($B$16 + $B$17 + $B$19 + $B$20) * 'Cat A_INIT'!$B$55), 0)</f>
        <v>0</v>
      </c>
      <c r="E86" s="59">
        <f xml:space="preserve"> IF($B$27 = "Yes",(12 * ($B$16 + $B$17 + $B$19 + $B$20) * 'Cat A_INIT'!$B$54), 0) + IF($B$28 = "Yes",(12 *  ($B$16 + $B$17 + $B$19 + $B$20) * 'Cat A_INIT'!$B$55), 0)</f>
        <v>0</v>
      </c>
      <c r="F86" s="59">
        <f xml:space="preserve"> IF($B$27 = "Yes",(12 * ($B$16 + $B$17 + $B$19 + $B$20) * 'Cat A_INIT'!$B$54), 0) + IF($B$28 = "Yes",(12 *  ($B$16 + $B$17 + $B$19 + $B$20) * 'Cat A_INIT'!$B$55), 0)</f>
        <v>0</v>
      </c>
      <c r="G86" s="59">
        <f xml:space="preserve"> IF($B$28 = "Yes",(12 *  ($B$16 + $B$17 + $B$19 + $B$20) * 'Cat A_INIT'!$B$55), 0)</f>
        <v>0</v>
      </c>
      <c r="H86" s="59">
        <f t="shared" si="2"/>
        <v>0</v>
      </c>
      <c r="K86" s="47"/>
    </row>
    <row r="87" spans="1:11" s="2" customFormat="1" ht="19.5" customHeight="1" x14ac:dyDescent="0.2">
      <c r="A87" s="4" t="s">
        <v>71</v>
      </c>
      <c r="B87" s="60"/>
      <c r="C87" s="63"/>
      <c r="D87" s="63"/>
      <c r="E87" s="63"/>
      <c r="F87" s="63"/>
      <c r="G87" s="63"/>
      <c r="H87" s="63">
        <f t="shared" si="2"/>
        <v>0</v>
      </c>
      <c r="K87" s="47"/>
    </row>
    <row r="88" spans="1:11" ht="18" x14ac:dyDescent="0.2">
      <c r="A88" s="49" t="s">
        <v>73</v>
      </c>
      <c r="B88" s="59">
        <f xml:space="preserve"> SUMPRODUCT($B$29:$B$31, 'Cat A_INIT'!$B$60:$B$62)</f>
        <v>0</v>
      </c>
      <c r="C88" s="62"/>
      <c r="D88" s="62"/>
      <c r="E88" s="60"/>
      <c r="F88" s="60"/>
      <c r="G88" s="60"/>
      <c r="H88" s="59">
        <f t="shared" si="2"/>
        <v>0</v>
      </c>
      <c r="K88" s="47"/>
    </row>
    <row r="89" spans="1:11" ht="18" x14ac:dyDescent="0.2">
      <c r="A89" s="4" t="s">
        <v>74</v>
      </c>
      <c r="B89" s="63">
        <f>B88</f>
        <v>0</v>
      </c>
      <c r="C89" s="60"/>
      <c r="D89" s="60"/>
      <c r="E89" s="60"/>
      <c r="F89" s="60"/>
      <c r="G89" s="60"/>
      <c r="H89" s="63">
        <f t="shared" si="2"/>
        <v>0</v>
      </c>
      <c r="K89" s="47"/>
    </row>
    <row r="90" spans="1:11" ht="18" x14ac:dyDescent="0.2">
      <c r="A90" s="51" t="s">
        <v>75</v>
      </c>
      <c r="B90" s="67"/>
      <c r="C90" s="67"/>
      <c r="D90" s="67"/>
      <c r="E90" s="67"/>
      <c r="F90" s="67"/>
      <c r="G90" s="67"/>
      <c r="H90" s="66">
        <f xml:space="preserve"> H83 + H85 + H87 + H89</f>
        <v>0</v>
      </c>
      <c r="K90" s="47"/>
    </row>
    <row r="91" spans="1:11" ht="18" x14ac:dyDescent="0.2">
      <c r="A91" s="52" t="s">
        <v>76</v>
      </c>
      <c r="B91" s="68"/>
      <c r="C91" s="68"/>
      <c r="D91" s="64"/>
      <c r="E91" s="64"/>
      <c r="F91" s="64"/>
      <c r="G91" s="64"/>
      <c r="H91" s="66">
        <f>H81 + H90</f>
        <v>0</v>
      </c>
      <c r="K91" s="47"/>
    </row>
    <row r="92" spans="1:11" s="99" customFormat="1" ht="18" x14ac:dyDescent="0.2">
      <c r="A92" s="53"/>
      <c r="B92" s="69"/>
      <c r="C92" s="69"/>
      <c r="D92" s="70"/>
      <c r="E92" s="71"/>
      <c r="F92" s="71"/>
      <c r="G92" s="71"/>
      <c r="H92" s="71"/>
      <c r="K92" s="54"/>
    </row>
    <row r="93" spans="1:11" ht="16" x14ac:dyDescent="0.2">
      <c r="A93" s="50" t="s">
        <v>35</v>
      </c>
      <c r="B93" s="102"/>
      <c r="C93" s="102"/>
      <c r="D93" s="102"/>
      <c r="E93" s="102"/>
      <c r="F93" s="102"/>
      <c r="G93" s="102"/>
      <c r="H93" s="102"/>
    </row>
    <row r="94" spans="1:11" ht="19" x14ac:dyDescent="0.2">
      <c r="A94" s="43" t="s">
        <v>49</v>
      </c>
      <c r="B94" s="103" t="s">
        <v>50</v>
      </c>
      <c r="C94" s="103" t="s">
        <v>51</v>
      </c>
      <c r="D94" s="103" t="s">
        <v>52</v>
      </c>
      <c r="E94" s="103" t="s">
        <v>53</v>
      </c>
      <c r="F94" s="103" t="s">
        <v>54</v>
      </c>
      <c r="G94" s="103" t="s">
        <v>55</v>
      </c>
      <c r="H94" s="103" t="s">
        <v>56</v>
      </c>
    </row>
    <row r="95" spans="1:11" ht="18" x14ac:dyDescent="0.2">
      <c r="A95" s="49" t="s">
        <v>57</v>
      </c>
      <c r="B95" s="59">
        <f xml:space="preserve"> ($B$16 * HLOOKUP($B$16, 'Cat A_Kuba'!$D$6:$G$7,2,TRUE))</f>
        <v>0</v>
      </c>
      <c r="C95" s="60"/>
      <c r="D95" s="60"/>
      <c r="E95" s="60"/>
      <c r="F95" s="60"/>
      <c r="G95" s="62"/>
      <c r="H95" s="59">
        <f t="shared" ref="H95:H103" si="3">SUM(B95:G95)</f>
        <v>0</v>
      </c>
      <c r="K95" s="47"/>
    </row>
    <row r="96" spans="1:11" s="2" customFormat="1" ht="18" x14ac:dyDescent="0.2">
      <c r="A96" s="49" t="s">
        <v>58</v>
      </c>
      <c r="B96" s="59">
        <f xml:space="preserve"> IFERROR(($B$17 * HLOOKUP($B$17, 'Cat A_Kuba'!$D$11:$G$12,2,TRUE)),0)</f>
        <v>0</v>
      </c>
      <c r="C96" s="60"/>
      <c r="D96" s="60"/>
      <c r="E96" s="60"/>
      <c r="F96" s="60"/>
      <c r="G96" s="61"/>
      <c r="H96" s="59">
        <f t="shared" si="3"/>
        <v>0</v>
      </c>
      <c r="K96" s="47"/>
    </row>
    <row r="97" spans="1:11" ht="18" x14ac:dyDescent="0.2">
      <c r="A97" s="49" t="s">
        <v>59</v>
      </c>
      <c r="B97" s="59">
        <f xml:space="preserve"> ($B$18 * HLOOKUP($B$18, 'Cat A_Kuba'!$D$15:$G$16,2,TRUE))</f>
        <v>0</v>
      </c>
      <c r="C97" s="60"/>
      <c r="D97" s="60"/>
      <c r="E97" s="60"/>
      <c r="F97" s="60"/>
      <c r="G97" s="62"/>
      <c r="H97" s="59">
        <f t="shared" si="3"/>
        <v>0</v>
      </c>
      <c r="K97" s="47"/>
    </row>
    <row r="98" spans="1:11" ht="19.5" customHeight="1" x14ac:dyDescent="0.2">
      <c r="A98" s="49" t="s">
        <v>60</v>
      </c>
      <c r="B98" s="59">
        <f xml:space="preserve"> ($B$19 * HLOOKUP($B$19, 'Cat A_Kuba'!$D$19:$G$20,2,TRUE))</f>
        <v>0</v>
      </c>
      <c r="C98" s="60"/>
      <c r="D98" s="60"/>
      <c r="E98" s="60"/>
      <c r="F98" s="60"/>
      <c r="G98" s="62"/>
      <c r="H98" s="59">
        <f t="shared" si="3"/>
        <v>0</v>
      </c>
      <c r="K98" s="47"/>
    </row>
    <row r="99" spans="1:11" ht="19.5" customHeight="1" x14ac:dyDescent="0.2">
      <c r="A99" s="49" t="s">
        <v>61</v>
      </c>
      <c r="B99" s="59">
        <v>0</v>
      </c>
      <c r="C99" s="60"/>
      <c r="D99" s="60"/>
      <c r="E99" s="60"/>
      <c r="F99" s="60"/>
      <c r="G99" s="62"/>
      <c r="H99" s="59">
        <f t="shared" si="3"/>
        <v>0</v>
      </c>
      <c r="K99" s="47"/>
    </row>
    <row r="100" spans="1:11" ht="19.5" customHeight="1" x14ac:dyDescent="0.2">
      <c r="A100" s="4" t="s">
        <v>62</v>
      </c>
      <c r="B100" s="63">
        <f>SUM(B95:B99)</f>
        <v>0</v>
      </c>
      <c r="C100" s="60"/>
      <c r="D100" s="60"/>
      <c r="E100" s="60"/>
      <c r="F100" s="60"/>
      <c r="G100" s="62"/>
      <c r="H100" s="63">
        <f t="shared" si="3"/>
        <v>0</v>
      </c>
      <c r="K100" s="47"/>
    </row>
    <row r="101" spans="1:11" ht="18" customHeight="1" x14ac:dyDescent="0.2">
      <c r="A101" s="49" t="s">
        <v>63</v>
      </c>
      <c r="B101" s="59" t="str">
        <f xml:space="preserve"> IFERROR(HLOOKUP(($B$16 + $B$17 + $B$19 + $B$20),'Cat A_Kuba'!B28:G29,2,TRUE), "Enter Inputs Above")</f>
        <v>Enter Inputs Above</v>
      </c>
      <c r="C101" s="60"/>
      <c r="D101" s="60"/>
      <c r="E101" s="60"/>
      <c r="F101" s="60"/>
      <c r="G101" s="62"/>
      <c r="H101" s="59">
        <f t="shared" si="3"/>
        <v>0</v>
      </c>
      <c r="K101" s="47"/>
    </row>
    <row r="102" spans="1:11" ht="18" customHeight="1" x14ac:dyDescent="0.2">
      <c r="A102" s="4" t="s">
        <v>64</v>
      </c>
      <c r="B102" s="63" t="str">
        <f>B101</f>
        <v>Enter Inputs Above</v>
      </c>
      <c r="C102" s="60"/>
      <c r="D102" s="60"/>
      <c r="E102" s="60"/>
      <c r="F102" s="60"/>
      <c r="G102" s="62"/>
      <c r="H102" s="63">
        <f t="shared" si="3"/>
        <v>0</v>
      </c>
      <c r="K102" s="47"/>
    </row>
    <row r="103" spans="1:11" ht="18" x14ac:dyDescent="0.2">
      <c r="A103" s="49" t="s">
        <v>65</v>
      </c>
      <c r="B103" s="60"/>
      <c r="C103" s="59">
        <f xml:space="preserve"> 12 * (($B$16 + $B$17) * (HLOOKUP(($B$16 + $B$17), 'Cat A_Kuba'!$B$32:$G$35,2,TRUE))) + (12 * (($B$19) * (HLOOKUP(($B$19), 'Cat A_Kuba'!$B$32:$G$35,3,TRUE))))</f>
        <v>0</v>
      </c>
      <c r="D103" s="59">
        <f xml:space="preserve"> 12 * (($B$16 + $B$17) * (HLOOKUP(($B$16 + $B$17), 'Cat A_Kuba'!$B$32:$G$35,2,TRUE))) + (12 * (($B$19) * (HLOOKUP(($B$19), 'Cat A_Kuba'!$B$32:$G$35,3,TRUE))))</f>
        <v>0</v>
      </c>
      <c r="E103" s="59">
        <f xml:space="preserve"> 12 * (($B$16 + $B$17) * (HLOOKUP(($B$16 + $B$17), 'Cat A_Kuba'!$B$32:$G$35,2,TRUE))) + (12 * (($B$19) * (HLOOKUP(($B$19), 'Cat A_Kuba'!$B$32:$G$35,3,TRUE))))</f>
        <v>0</v>
      </c>
      <c r="F103" s="59">
        <f xml:space="preserve"> 12 * (($B$16 + $B$17) * (HLOOKUP(($B$16 + $B$17), 'Cat A_Kuba'!$B$32:$G$35,2,TRUE))) + (12 * (($B$19) * (HLOOKUP(($B$19), 'Cat A_Kuba'!$B$32:$G$35,3,TRUE))))</f>
        <v>0</v>
      </c>
      <c r="G103" s="59">
        <f xml:space="preserve"> 12 * (($B$16 + $B$17) * (HLOOKUP(($B$16 + $B$17), 'Cat A_Kuba'!$B$32:$G$35,2,TRUE))) + (12 * (($B$19) * (HLOOKUP(($B$19), 'Cat A_Kuba'!$B$32:$G$35,3,TRUE))))</f>
        <v>0</v>
      </c>
      <c r="H103" s="59">
        <f t="shared" si="3"/>
        <v>0</v>
      </c>
      <c r="K103" s="47"/>
    </row>
    <row r="104" spans="1:11" ht="18" x14ac:dyDescent="0.2">
      <c r="A104" s="4" t="s">
        <v>66</v>
      </c>
      <c r="B104" s="60"/>
      <c r="C104" s="63">
        <f>C103</f>
        <v>0</v>
      </c>
      <c r="D104" s="63">
        <f t="shared" ref="D104" si="4">D103</f>
        <v>0</v>
      </c>
      <c r="E104" s="63">
        <f t="shared" ref="E104" si="5">E103</f>
        <v>0</v>
      </c>
      <c r="F104" s="63">
        <f t="shared" ref="F104" si="6">F103</f>
        <v>0</v>
      </c>
      <c r="G104" s="63">
        <f t="shared" ref="G104" si="7">G103</f>
        <v>0</v>
      </c>
      <c r="H104" s="63">
        <f>SUM(C104:G104)</f>
        <v>0</v>
      </c>
      <c r="K104" s="47"/>
    </row>
    <row r="105" spans="1:11" ht="18" x14ac:dyDescent="0.2">
      <c r="A105" s="51" t="s">
        <v>67</v>
      </c>
      <c r="B105" s="64"/>
      <c r="C105" s="65"/>
      <c r="D105" s="65"/>
      <c r="E105" s="64"/>
      <c r="F105" s="64"/>
      <c r="G105" s="64"/>
      <c r="H105" s="66">
        <f xml:space="preserve"> H100 + H102 + H104</f>
        <v>0</v>
      </c>
      <c r="K105" s="47"/>
    </row>
    <row r="106" spans="1:11" ht="19.5" customHeight="1" x14ac:dyDescent="0.2">
      <c r="A106" s="49" t="s">
        <v>68</v>
      </c>
      <c r="B106" s="59">
        <f xml:space="preserve"> SUMPRODUCT($B$23:$B$25, 'Cat A_Kuba'!$B$38:$B$40)</f>
        <v>0</v>
      </c>
      <c r="C106" s="60"/>
      <c r="D106" s="60"/>
      <c r="E106" s="60"/>
      <c r="F106" s="60"/>
      <c r="G106" s="60"/>
      <c r="H106" s="59">
        <f>SUM(B106:G106)</f>
        <v>0</v>
      </c>
      <c r="K106" s="47"/>
    </row>
    <row r="107" spans="1:11" ht="19.5" customHeight="1" x14ac:dyDescent="0.2">
      <c r="A107" s="4" t="s">
        <v>69</v>
      </c>
      <c r="B107" s="63">
        <f>B106</f>
        <v>0</v>
      </c>
      <c r="C107" s="60"/>
      <c r="D107" s="60"/>
      <c r="E107" s="60"/>
      <c r="F107" s="60"/>
      <c r="G107" s="60"/>
      <c r="H107" s="63">
        <f t="shared" ref="H107:H113" si="8">SUM(B107:G107)</f>
        <v>0</v>
      </c>
      <c r="K107" s="47"/>
    </row>
    <row r="108" spans="1:11" ht="19.5" customHeight="1" x14ac:dyDescent="0.2">
      <c r="A108" s="49" t="s">
        <v>70</v>
      </c>
      <c r="B108" s="59">
        <f xml:space="preserve"> $B$26 * HLOOKUP($B$26, 'Cat A_Kuba'!$B$43:$G$47, 5, TRUE)</f>
        <v>0</v>
      </c>
      <c r="C108" s="60"/>
      <c r="D108" s="60"/>
      <c r="E108" s="60"/>
      <c r="F108" s="60"/>
      <c r="G108" s="60"/>
      <c r="H108" s="59">
        <f>SUM(B108:G108)</f>
        <v>0</v>
      </c>
      <c r="K108" s="47"/>
    </row>
    <row r="109" spans="1:11" ht="19.5" customHeight="1" x14ac:dyDescent="0.2">
      <c r="A109" s="4" t="s">
        <v>71</v>
      </c>
      <c r="B109" s="63">
        <f>B108</f>
        <v>0</v>
      </c>
      <c r="C109" s="60"/>
      <c r="D109" s="60"/>
      <c r="E109" s="60"/>
      <c r="F109" s="60"/>
      <c r="G109" s="60"/>
      <c r="H109" s="63">
        <f t="shared" si="8"/>
        <v>0</v>
      </c>
      <c r="K109" s="47"/>
    </row>
    <row r="110" spans="1:11" s="2" customFormat="1" ht="19.5" customHeight="1" x14ac:dyDescent="0.2">
      <c r="A110" s="49" t="s">
        <v>72</v>
      </c>
      <c r="B110" s="60"/>
      <c r="C110" s="59">
        <f xml:space="preserve"> IF($B$27 = "Yes",(12 * ($B$16 + $B$17 + $B$19 + $B$20) * 'Cat A_Kuba'!$B$51), 0) + IF($B$28 = "Yes",(12 * ($B$16 + $B$17 + $B$19 + $B$20) * 'Cat A_Kuba'!$B$52), 0)</f>
        <v>0</v>
      </c>
      <c r="D110" s="59">
        <f xml:space="preserve"> IF($B$27 = "Yes",(12 * ($B$16 + $B$17 + $B$19 + $B$20) * 'Cat A_Kuba'!$B$51), 0) + IF($B$28 = "Yes",(12 * ($B$16 + $B$17 + $B$19 + $B$20) * 'Cat A_Kuba'!$B$52), 0)</f>
        <v>0</v>
      </c>
      <c r="E110" s="59">
        <f xml:space="preserve"> IF($B$27 = "Yes",(12 * ($B$16 + $B$17 + $B$19 + $B$20) * 'Cat A_Kuba'!$B$51), 0) + IF($B$28 = "Yes",(12 * ($B$16 + $B$17 + $B$19 + $B$20) * 'Cat A_Kuba'!$B$52), 0)</f>
        <v>0</v>
      </c>
      <c r="F110" s="59">
        <f xml:space="preserve"> IF($B$27 = "Yes",(12 * ($B$16 + $B$17 + $B$19 + $B$20) * 'Cat A_Kuba'!$B$51), 0) + IF($B$28 = "Yes",(12 * ($B$16 + $B$17 + $B$19 + $B$20) * 'Cat A_Kuba'!$B$52), 0)</f>
        <v>0</v>
      </c>
      <c r="G110" s="59">
        <f xml:space="preserve"> IF($B$28 = "Yes",(12 * ($B$16 + $B$17 + $B$19 + $B$20) * 'Cat A_Kuba'!$B$52), 0)</f>
        <v>0</v>
      </c>
      <c r="H110" s="59">
        <f>SUM(B110:G110)</f>
        <v>0</v>
      </c>
      <c r="K110" s="47"/>
    </row>
    <row r="111" spans="1:11" s="2" customFormat="1" ht="19.5" customHeight="1" x14ac:dyDescent="0.2">
      <c r="A111" s="4" t="s">
        <v>71</v>
      </c>
      <c r="B111" s="60"/>
      <c r="C111" s="63">
        <f>C110</f>
        <v>0</v>
      </c>
      <c r="D111" s="63">
        <f t="shared" ref="D111:G111" si="9">D110</f>
        <v>0</v>
      </c>
      <c r="E111" s="63">
        <f t="shared" si="9"/>
        <v>0</v>
      </c>
      <c r="F111" s="63">
        <f t="shared" si="9"/>
        <v>0</v>
      </c>
      <c r="G111" s="63">
        <f t="shared" si="9"/>
        <v>0</v>
      </c>
      <c r="H111" s="63">
        <f t="shared" si="8"/>
        <v>0</v>
      </c>
      <c r="K111" s="47"/>
    </row>
    <row r="112" spans="1:11" ht="18" x14ac:dyDescent="0.2">
      <c r="A112" s="49" t="s">
        <v>73</v>
      </c>
      <c r="B112" s="59">
        <f xml:space="preserve"> SUMPRODUCT($B$46:$B$48, 'Cat A_Kuba'!$B$57:$B$59)</f>
        <v>0</v>
      </c>
      <c r="C112" s="62"/>
      <c r="D112" s="62"/>
      <c r="E112" s="60"/>
      <c r="F112" s="60"/>
      <c r="G112" s="60"/>
      <c r="H112" s="59">
        <f>SUM(B112:G112)</f>
        <v>0</v>
      </c>
      <c r="K112" s="47"/>
    </row>
    <row r="113" spans="1:11" ht="18" x14ac:dyDescent="0.2">
      <c r="A113" s="4" t="s">
        <v>74</v>
      </c>
      <c r="B113" s="63">
        <f>B112</f>
        <v>0</v>
      </c>
      <c r="C113" s="60"/>
      <c r="D113" s="60"/>
      <c r="E113" s="60"/>
      <c r="F113" s="60"/>
      <c r="G113" s="60"/>
      <c r="H113" s="63">
        <f t="shared" si="8"/>
        <v>0</v>
      </c>
      <c r="K113" s="47"/>
    </row>
    <row r="114" spans="1:11" ht="18" x14ac:dyDescent="0.2">
      <c r="A114" s="51" t="s">
        <v>75</v>
      </c>
      <c r="B114" s="67"/>
      <c r="C114" s="67"/>
      <c r="D114" s="67"/>
      <c r="E114" s="67"/>
      <c r="F114" s="67"/>
      <c r="G114" s="67"/>
      <c r="H114" s="66">
        <f xml:space="preserve"> H107 + H109 + H111 + H113</f>
        <v>0</v>
      </c>
      <c r="K114" s="47"/>
    </row>
    <row r="115" spans="1:11" ht="18" x14ac:dyDescent="0.2">
      <c r="A115" s="52" t="s">
        <v>76</v>
      </c>
      <c r="B115" s="68"/>
      <c r="C115" s="68"/>
      <c r="D115" s="64"/>
      <c r="E115" s="64"/>
      <c r="F115" s="64"/>
      <c r="G115" s="64"/>
      <c r="H115" s="66">
        <f>H105 + H114</f>
        <v>0</v>
      </c>
      <c r="K115" s="47"/>
    </row>
    <row r="116" spans="1:11" s="99" customFormat="1" ht="18" x14ac:dyDescent="0.2">
      <c r="A116" s="53"/>
      <c r="B116" s="69"/>
      <c r="C116" s="69"/>
      <c r="D116" s="70"/>
      <c r="E116" s="71"/>
      <c r="F116" s="71"/>
      <c r="G116" s="71"/>
      <c r="H116" s="71"/>
      <c r="K116" s="54"/>
    </row>
    <row r="117" spans="1:11" ht="16" x14ac:dyDescent="0.2">
      <c r="A117" s="50" t="s">
        <v>41</v>
      </c>
      <c r="B117" s="102"/>
      <c r="C117" s="102"/>
      <c r="D117" s="102"/>
      <c r="E117" s="102"/>
      <c r="F117" s="102"/>
      <c r="G117" s="102"/>
      <c r="H117" s="102"/>
    </row>
    <row r="118" spans="1:11" ht="19" x14ac:dyDescent="0.2">
      <c r="A118" s="43" t="s">
        <v>49</v>
      </c>
      <c r="B118" s="103" t="s">
        <v>50</v>
      </c>
      <c r="C118" s="103" t="s">
        <v>51</v>
      </c>
      <c r="D118" s="103" t="s">
        <v>52</v>
      </c>
      <c r="E118" s="103" t="s">
        <v>53</v>
      </c>
      <c r="F118" s="103" t="s">
        <v>54</v>
      </c>
      <c r="G118" s="103" t="s">
        <v>55</v>
      </c>
      <c r="H118" s="103" t="s">
        <v>56</v>
      </c>
    </row>
    <row r="119" spans="1:11" ht="18" x14ac:dyDescent="0.2">
      <c r="A119" s="49" t="s">
        <v>57</v>
      </c>
      <c r="B119" s="59">
        <f xml:space="preserve"> ($B$16 * HLOOKUP($B$16, 'Cat A_SC Soft'!$D$6:$G$7,2,TRUE))</f>
        <v>0</v>
      </c>
      <c r="C119" s="60"/>
      <c r="D119" s="60"/>
      <c r="E119" s="60"/>
      <c r="F119" s="60"/>
      <c r="G119" s="62"/>
      <c r="H119" s="59">
        <f t="shared" ref="H119:H127" si="10">SUM(B119:G119)</f>
        <v>0</v>
      </c>
      <c r="K119" s="47"/>
    </row>
    <row r="120" spans="1:11" s="2" customFormat="1" ht="18" x14ac:dyDescent="0.2">
      <c r="A120" s="49" t="s">
        <v>58</v>
      </c>
      <c r="B120" s="59">
        <v>0</v>
      </c>
      <c r="C120" s="60"/>
      <c r="D120" s="60"/>
      <c r="E120" s="60"/>
      <c r="F120" s="60"/>
      <c r="G120" s="61"/>
      <c r="H120" s="59">
        <f t="shared" si="10"/>
        <v>0</v>
      </c>
      <c r="K120" s="47"/>
    </row>
    <row r="121" spans="1:11" ht="18" x14ac:dyDescent="0.2">
      <c r="A121" s="49" t="s">
        <v>59</v>
      </c>
      <c r="B121" s="59">
        <f xml:space="preserve"> ($B$18 * HLOOKUP($B$18, 'Cat A_SC Soft'!$D$14:$E$15,2,TRUE))</f>
        <v>0</v>
      </c>
      <c r="C121" s="60"/>
      <c r="D121" s="60"/>
      <c r="E121" s="60"/>
      <c r="F121" s="60"/>
      <c r="G121" s="62"/>
      <c r="H121" s="59">
        <f t="shared" si="10"/>
        <v>0</v>
      </c>
      <c r="K121" s="47"/>
    </row>
    <row r="122" spans="1:11" ht="19.5" customHeight="1" x14ac:dyDescent="0.2">
      <c r="A122" s="49" t="s">
        <v>60</v>
      </c>
      <c r="B122" s="59">
        <f xml:space="preserve"> ($B$19 * HLOOKUP($B$19, 'Cat A_SC Soft'!$D$18:$F$19,2,TRUE))</f>
        <v>0</v>
      </c>
      <c r="C122" s="60"/>
      <c r="D122" s="60"/>
      <c r="E122" s="60"/>
      <c r="F122" s="60"/>
      <c r="G122" s="62"/>
      <c r="H122" s="59">
        <f t="shared" si="10"/>
        <v>0</v>
      </c>
      <c r="K122" s="47"/>
    </row>
    <row r="123" spans="1:11" ht="19.5" customHeight="1" x14ac:dyDescent="0.2">
      <c r="A123" s="49" t="s">
        <v>61</v>
      </c>
      <c r="B123" s="59">
        <f xml:space="preserve"> ($B$20 * HLOOKUP($B$20, 'Cat A_SC Soft'!$D$22:$G$23,2,TRUE))</f>
        <v>0</v>
      </c>
      <c r="C123" s="60"/>
      <c r="D123" s="60"/>
      <c r="E123" s="60"/>
      <c r="F123" s="60"/>
      <c r="G123" s="62"/>
      <c r="H123" s="59">
        <f t="shared" si="10"/>
        <v>0</v>
      </c>
      <c r="K123" s="47"/>
    </row>
    <row r="124" spans="1:11" ht="19.5" customHeight="1" x14ac:dyDescent="0.2">
      <c r="A124" s="4" t="s">
        <v>62</v>
      </c>
      <c r="B124" s="63">
        <f>SUM(B119:B123)</f>
        <v>0</v>
      </c>
      <c r="C124" s="60"/>
      <c r="D124" s="60"/>
      <c r="E124" s="60"/>
      <c r="F124" s="60"/>
      <c r="G124" s="62"/>
      <c r="H124" s="63">
        <f t="shared" si="10"/>
        <v>0</v>
      </c>
      <c r="K124" s="47"/>
    </row>
    <row r="125" spans="1:11" ht="18" customHeight="1" x14ac:dyDescent="0.2">
      <c r="A125" s="49" t="s">
        <v>63</v>
      </c>
      <c r="B125" s="59" t="str">
        <f xml:space="preserve"> IFERROR(HLOOKUP(($B$16 + $B$17 + $B$19 + $B$20),'Cat A_SC Soft'!B27:B28,2,TRUE), "Enter Inputs Above")</f>
        <v>Enter Inputs Above</v>
      </c>
      <c r="C125" s="60"/>
      <c r="D125" s="60"/>
      <c r="E125" s="60"/>
      <c r="F125" s="60"/>
      <c r="G125" s="62"/>
      <c r="H125" s="59">
        <f t="shared" si="10"/>
        <v>0</v>
      </c>
      <c r="K125" s="47"/>
    </row>
    <row r="126" spans="1:11" ht="18" customHeight="1" x14ac:dyDescent="0.2">
      <c r="A126" s="4" t="s">
        <v>64</v>
      </c>
      <c r="B126" s="63" t="str">
        <f>B125</f>
        <v>Enter Inputs Above</v>
      </c>
      <c r="C126" s="60"/>
      <c r="D126" s="60"/>
      <c r="E126" s="60"/>
      <c r="F126" s="60"/>
      <c r="G126" s="62"/>
      <c r="H126" s="63">
        <f t="shared" si="10"/>
        <v>0</v>
      </c>
      <c r="K126" s="47"/>
    </row>
    <row r="127" spans="1:11" ht="18" x14ac:dyDescent="0.2">
      <c r="A127" s="49" t="s">
        <v>65</v>
      </c>
      <c r="B127" s="60"/>
      <c r="C127" s="59">
        <f xml:space="preserve"> 12 * (($B$16 + $B$17) * (HLOOKUP(($B$16 + $B$17), 'Cat A_SC Soft'!$B$31:$G$34,2,TRUE))) + (12 * (($B$19) * (HLOOKUP(($B$19), 'Cat A_SC Soft'!$B$31:$G$34,3,TRUE)))) + (12 * (($B$20) * (HLOOKUP(($B$20), 'Cat A_SC Soft'!$B$31:$G$34,4,TRUE))))</f>
        <v>0</v>
      </c>
      <c r="D127" s="59">
        <f xml:space="preserve"> 12 * (($B$16 + $B$17) * (HLOOKUP(($B$16 + $B$17), 'Cat A_SC Soft'!$B$31:$G$34,2,TRUE))) + (12 * (($B$19) * (HLOOKUP(($B$19), 'Cat A_SC Soft'!$B$31:$G$34,3,TRUE)))) + (12 * (($B$20) * (HLOOKUP(($B$20), 'Cat A_SC Soft'!$B$31:$G$34,4,TRUE))))</f>
        <v>0</v>
      </c>
      <c r="E127" s="59">
        <f xml:space="preserve"> 12 * (($B$16 + $B$17) * (HLOOKUP(($B$16 + $B$17), 'Cat A_SC Soft'!$B$31:$G$34,2,TRUE))) + (12 * (($B$19) * (HLOOKUP(($B$19), 'Cat A_SC Soft'!$B$31:$G$34,3,TRUE)))) + (12 * (($B$20) * (HLOOKUP(($B$20), 'Cat A_SC Soft'!$B$31:$G$34,4,TRUE))))</f>
        <v>0</v>
      </c>
      <c r="F127" s="59">
        <f xml:space="preserve"> 12 * (($B$16 + $B$17) * (HLOOKUP(($B$16 + $B$17), 'Cat A_SC Soft'!$B$31:$G$34,2,TRUE))) + (12 * (($B$19) * (HLOOKUP(($B$19), 'Cat A_SC Soft'!$B$31:$G$34,3,TRUE)))) + (12 * (($B$20) * (HLOOKUP(($B$20), 'Cat A_SC Soft'!$B$31:$G$34,4,TRUE))))</f>
        <v>0</v>
      </c>
      <c r="G127" s="59">
        <f xml:space="preserve"> 12 * (($B$16 + $B$17) * (HLOOKUP(($B$16 + $B$17), 'Cat A_SC Soft'!$B$31:$G$34,2,TRUE))) + (12 * (($B$19) * (HLOOKUP(($B$19), 'Cat A_SC Soft'!$B$31:$G$34,3,TRUE)))) + (12 * (($B$20) * (HLOOKUP(($B$20), 'Cat A_SC Soft'!$B$31:$G$34,4,TRUE))))</f>
        <v>0</v>
      </c>
      <c r="H127" s="59">
        <f t="shared" si="10"/>
        <v>0</v>
      </c>
      <c r="K127" s="47"/>
    </row>
    <row r="128" spans="1:11" ht="18" x14ac:dyDescent="0.2">
      <c r="A128" s="4" t="s">
        <v>66</v>
      </c>
      <c r="B128" s="60"/>
      <c r="C128" s="63">
        <f>C127</f>
        <v>0</v>
      </c>
      <c r="D128" s="63">
        <f t="shared" ref="D128" si="11">D127</f>
        <v>0</v>
      </c>
      <c r="E128" s="63">
        <f t="shared" ref="E128" si="12">E127</f>
        <v>0</v>
      </c>
      <c r="F128" s="63">
        <f t="shared" ref="F128" si="13">F127</f>
        <v>0</v>
      </c>
      <c r="G128" s="63">
        <f t="shared" ref="G128" si="14">G127</f>
        <v>0</v>
      </c>
      <c r="H128" s="63">
        <f>SUM(C128:G128)</f>
        <v>0</v>
      </c>
      <c r="K128" s="47"/>
    </row>
    <row r="129" spans="1:11" ht="18" x14ac:dyDescent="0.2">
      <c r="A129" s="51" t="s">
        <v>67</v>
      </c>
      <c r="B129" s="64"/>
      <c r="C129" s="65"/>
      <c r="D129" s="65"/>
      <c r="E129" s="64"/>
      <c r="F129" s="64"/>
      <c r="G129" s="64"/>
      <c r="H129" s="66">
        <f xml:space="preserve"> H124 + H126 + H128</f>
        <v>0</v>
      </c>
      <c r="K129" s="47"/>
    </row>
    <row r="130" spans="1:11" ht="19.5" customHeight="1" x14ac:dyDescent="0.2">
      <c r="A130" s="49" t="s">
        <v>68</v>
      </c>
      <c r="B130" s="59">
        <f xml:space="preserve"> SUMPRODUCT($B$23:$B$25,'Cat A_SC Soft'!$B$37:$B$39)</f>
        <v>0</v>
      </c>
      <c r="C130" s="60"/>
      <c r="D130" s="60"/>
      <c r="E130" s="60"/>
      <c r="F130" s="60"/>
      <c r="G130" s="60"/>
      <c r="H130" s="59">
        <f>SUM(B130:G130)</f>
        <v>0</v>
      </c>
      <c r="K130" s="47"/>
    </row>
    <row r="131" spans="1:11" ht="19.5" customHeight="1" x14ac:dyDescent="0.2">
      <c r="A131" s="4" t="s">
        <v>69</v>
      </c>
      <c r="B131" s="63">
        <f>B130</f>
        <v>0</v>
      </c>
      <c r="C131" s="60"/>
      <c r="D131" s="60"/>
      <c r="E131" s="60"/>
      <c r="F131" s="60"/>
      <c r="G131" s="60"/>
      <c r="H131" s="63">
        <f t="shared" ref="H131" si="15">SUM(B131:G131)</f>
        <v>0</v>
      </c>
      <c r="K131" s="47"/>
    </row>
    <row r="132" spans="1:11" ht="19.5" customHeight="1" x14ac:dyDescent="0.2">
      <c r="A132" s="49" t="s">
        <v>70</v>
      </c>
      <c r="B132" s="59">
        <f xml:space="preserve"> $B$26 * HLOOKUP($B$26, 'Cat A_SC Soft'!$B$42:$E$46, 5, TRUE)</f>
        <v>0</v>
      </c>
      <c r="C132" s="60"/>
      <c r="D132" s="60"/>
      <c r="E132" s="60"/>
      <c r="F132" s="60"/>
      <c r="G132" s="60"/>
      <c r="H132" s="59">
        <f>SUM(B132:G132)</f>
        <v>0</v>
      </c>
      <c r="K132" s="47"/>
    </row>
    <row r="133" spans="1:11" ht="19.5" customHeight="1" x14ac:dyDescent="0.2">
      <c r="A133" s="4" t="s">
        <v>71</v>
      </c>
      <c r="B133" s="63">
        <f>B132</f>
        <v>0</v>
      </c>
      <c r="C133" s="60"/>
      <c r="D133" s="60"/>
      <c r="E133" s="60"/>
      <c r="F133" s="60"/>
      <c r="G133" s="60"/>
      <c r="H133" s="63">
        <f t="shared" ref="H133" si="16">SUM(B133:G133)</f>
        <v>0</v>
      </c>
      <c r="K133" s="47"/>
    </row>
    <row r="134" spans="1:11" s="2" customFormat="1" ht="19.5" customHeight="1" x14ac:dyDescent="0.2">
      <c r="A134" s="49" t="s">
        <v>72</v>
      </c>
      <c r="B134" s="60"/>
      <c r="C134" s="59">
        <f xml:space="preserve"> IF($B$27 = "Yes", (12 * ($B$16 + $B$17 + $B$19 + $B$20) * 'Cat A_SC Soft'!$B$50), 0) + IF($B$28 = "Yes",(12 *  ($B$16 + $B$17 + $B$19 + $B$20) * 'Cat A_SC Soft'!$B$51), 0)</f>
        <v>0</v>
      </c>
      <c r="D134" s="59">
        <f xml:space="preserve"> IF($B$27 = "Yes", (12 * ($B$16 + $B$17 + $B$19 + $B$20) * 'Cat A_SC Soft'!$B$50), 0) + IF($B$28 = "Yes",(12 *  ($B$16 + $B$17 + $B$19 + $B$20) * 'Cat A_SC Soft'!$B$51), 0)</f>
        <v>0</v>
      </c>
      <c r="E134" s="59">
        <f xml:space="preserve"> IF($B$27 = "Yes", (12 * ($B$16 + $B$17 + $B$19 + $B$20) * 'Cat A_SC Soft'!$B$50), 0) + IF($B$28 = "Yes",(12 *  ($B$16 + $B$17 + $B$19 + $B$20) * 'Cat A_SC Soft'!$B$51), 0)</f>
        <v>0</v>
      </c>
      <c r="F134" s="59">
        <f xml:space="preserve"> IF($B$27 = "Yes", (12 * ($B$16 + $B$17 + $B$19 + $B$20) * 'Cat A_SC Soft'!$B$50), 0) + IF($B$28 = "Yes",(12 *  ($B$16 + $B$17 + $B$19 + $B$20) * 'Cat A_SC Soft'!$B$51), 0)</f>
        <v>0</v>
      </c>
      <c r="G134" s="59">
        <f xml:space="preserve"> IF($B$28 = "Yes",(12 *  ($B$16 + $B$17 + $B$19 + $B$20) * 'Cat A_SC Soft'!$B$51), 0)</f>
        <v>0</v>
      </c>
      <c r="H134" s="59">
        <f>SUM(B134:G134)</f>
        <v>0</v>
      </c>
      <c r="K134" s="47"/>
    </row>
    <row r="135" spans="1:11" s="2" customFormat="1" ht="19.5" customHeight="1" x14ac:dyDescent="0.2">
      <c r="A135" s="4" t="s">
        <v>77</v>
      </c>
      <c r="B135" s="60"/>
      <c r="C135" s="63">
        <f>C134</f>
        <v>0</v>
      </c>
      <c r="D135" s="63">
        <f t="shared" ref="D135" si="17">D134</f>
        <v>0</v>
      </c>
      <c r="E135" s="63">
        <f t="shared" ref="E135" si="18">E134</f>
        <v>0</v>
      </c>
      <c r="F135" s="63">
        <f t="shared" ref="F135" si="19">F134</f>
        <v>0</v>
      </c>
      <c r="G135" s="63">
        <f t="shared" ref="G135" si="20">G134</f>
        <v>0</v>
      </c>
      <c r="H135" s="63">
        <f t="shared" ref="H135" si="21">SUM(B135:G135)</f>
        <v>0</v>
      </c>
      <c r="K135" s="47"/>
    </row>
    <row r="136" spans="1:11" ht="18" x14ac:dyDescent="0.2">
      <c r="A136" s="49" t="s">
        <v>73</v>
      </c>
      <c r="B136" s="59">
        <f xml:space="preserve"> SUMPRODUCT($B$46:$B$48, 'Cat A_SC Soft'!$B$56:$B$58)</f>
        <v>0</v>
      </c>
      <c r="C136" s="62"/>
      <c r="D136" s="62"/>
      <c r="E136" s="60"/>
      <c r="F136" s="60"/>
      <c r="G136" s="60"/>
      <c r="H136" s="59">
        <f>SUM(B136:G136)</f>
        <v>0</v>
      </c>
      <c r="K136" s="47"/>
    </row>
    <row r="137" spans="1:11" ht="18" x14ac:dyDescent="0.2">
      <c r="A137" s="4" t="s">
        <v>74</v>
      </c>
      <c r="B137" s="63">
        <f>B136</f>
        <v>0</v>
      </c>
      <c r="C137" s="60"/>
      <c r="D137" s="60"/>
      <c r="E137" s="60"/>
      <c r="F137" s="60"/>
      <c r="G137" s="60"/>
      <c r="H137" s="63">
        <f t="shared" ref="H137" si="22">SUM(B137:G137)</f>
        <v>0</v>
      </c>
      <c r="K137" s="47"/>
    </row>
    <row r="138" spans="1:11" ht="18" x14ac:dyDescent="0.2">
      <c r="A138" s="51" t="s">
        <v>75</v>
      </c>
      <c r="B138" s="67"/>
      <c r="C138" s="67"/>
      <c r="D138" s="67"/>
      <c r="E138" s="67"/>
      <c r="F138" s="67"/>
      <c r="G138" s="67"/>
      <c r="H138" s="66">
        <f xml:space="preserve"> H131 + H133 + H135 + H137</f>
        <v>0</v>
      </c>
      <c r="K138" s="47"/>
    </row>
    <row r="139" spans="1:11" ht="18" x14ac:dyDescent="0.2">
      <c r="A139" s="52" t="s">
        <v>76</v>
      </c>
      <c r="B139" s="68"/>
      <c r="C139" s="68"/>
      <c r="D139" s="64"/>
      <c r="E139" s="64"/>
      <c r="F139" s="64"/>
      <c r="G139" s="64"/>
      <c r="H139" s="66">
        <f>H129 + H138</f>
        <v>0</v>
      </c>
      <c r="K139" s="47"/>
    </row>
    <row r="140" spans="1:11" s="99" customFormat="1" ht="16" x14ac:dyDescent="0.2">
      <c r="A140" s="55"/>
      <c r="B140" s="104"/>
      <c r="C140" s="104"/>
      <c r="D140" s="104"/>
      <c r="E140" s="104"/>
      <c r="F140" s="104"/>
      <c r="G140" s="104"/>
      <c r="H140" s="104"/>
    </row>
    <row r="141" spans="1:11" s="99" customFormat="1" ht="16" x14ac:dyDescent="0.2">
      <c r="A141" s="55"/>
      <c r="B141" s="104"/>
      <c r="C141" s="104"/>
      <c r="D141" s="104"/>
      <c r="E141" s="104"/>
      <c r="F141" s="104"/>
      <c r="G141" s="104"/>
      <c r="H141" s="104"/>
    </row>
    <row r="142" spans="1:11" s="99" customFormat="1" ht="16" x14ac:dyDescent="0.2">
      <c r="A142" s="55"/>
      <c r="B142" s="104"/>
      <c r="C142" s="104"/>
      <c r="D142" s="104"/>
      <c r="E142" s="104"/>
      <c r="F142" s="104"/>
      <c r="G142" s="104"/>
      <c r="H142" s="104"/>
    </row>
    <row r="143" spans="1:11" ht="16" x14ac:dyDescent="0.2">
      <c r="A143" s="50" t="s">
        <v>45</v>
      </c>
      <c r="B143" s="102"/>
      <c r="C143" s="102"/>
      <c r="D143" s="102"/>
      <c r="E143" s="102"/>
      <c r="F143" s="102"/>
      <c r="G143" s="102"/>
      <c r="H143" s="102"/>
    </row>
    <row r="144" spans="1:11" ht="19" x14ac:dyDescent="0.2">
      <c r="A144" s="43" t="s">
        <v>78</v>
      </c>
      <c r="B144" s="103" t="s">
        <v>50</v>
      </c>
      <c r="C144" s="103" t="s">
        <v>51</v>
      </c>
      <c r="D144" s="103" t="s">
        <v>52</v>
      </c>
      <c r="E144" s="103" t="s">
        <v>53</v>
      </c>
      <c r="F144" s="103" t="s">
        <v>54</v>
      </c>
      <c r="G144" s="103" t="s">
        <v>55</v>
      </c>
      <c r="H144" s="103" t="s">
        <v>56</v>
      </c>
    </row>
    <row r="145" spans="1:11" ht="18" x14ac:dyDescent="0.2">
      <c r="A145" s="49" t="s">
        <v>79</v>
      </c>
      <c r="B145" s="60"/>
      <c r="C145" s="59">
        <f xml:space="preserve"> 12 * ($B$36 * 'Cat B_Bytemark'!$B$7)</f>
        <v>0</v>
      </c>
      <c r="D145" s="59">
        <f xml:space="preserve"> 12 * ($B$36 * 'Cat B_Bytemark'!$B$7)</f>
        <v>0</v>
      </c>
      <c r="E145" s="59">
        <f xml:space="preserve"> 12 * ($B$36 * 'Cat B_Bytemark'!$B$7)</f>
        <v>0</v>
      </c>
      <c r="F145" s="59">
        <f xml:space="preserve"> 12 * ($B$36 * 'Cat B_Bytemark'!$B$7)</f>
        <v>0</v>
      </c>
      <c r="G145" s="59">
        <f xml:space="preserve"> 12 * ($B$36 * 'Cat B_Bytemark'!$B$7)</f>
        <v>0</v>
      </c>
      <c r="H145" s="59">
        <f>SUM(B145:G145)</f>
        <v>0</v>
      </c>
      <c r="K145" s="47"/>
    </row>
    <row r="146" spans="1:11" ht="18" x14ac:dyDescent="0.2">
      <c r="A146" s="49" t="s">
        <v>80</v>
      </c>
      <c r="B146" s="60"/>
      <c r="C146" s="59">
        <f xml:space="preserve"> 12 *( $B$37 * 'Cat B_Bytemark'!$B$11)</f>
        <v>0</v>
      </c>
      <c r="D146" s="59">
        <f xml:space="preserve"> 12 *( $C$37 * 'Cat B_Bytemark'!$B$11)</f>
        <v>0</v>
      </c>
      <c r="E146" s="59">
        <f xml:space="preserve"> 12 *( $D$37 * 'Cat B_Bytemark'!$B$11)</f>
        <v>0</v>
      </c>
      <c r="F146" s="59">
        <f xml:space="preserve"> 12 *( $E$37 * 'Cat B_Bytemark'!$B$11)</f>
        <v>0</v>
      </c>
      <c r="G146" s="59">
        <f xml:space="preserve"> 12 *( $F$37 * 'Cat B_Bytemark'!$B$11)</f>
        <v>0</v>
      </c>
      <c r="H146" s="59">
        <f t="shared" ref="H146:H158" si="23">SUM(B146:G146)</f>
        <v>0</v>
      </c>
      <c r="K146" s="47"/>
    </row>
    <row r="147" spans="1:11" ht="18" x14ac:dyDescent="0.2">
      <c r="A147" s="4" t="s">
        <v>81</v>
      </c>
      <c r="B147" s="63"/>
      <c r="C147" s="63">
        <f>SUM(C145:C146)</f>
        <v>0</v>
      </c>
      <c r="D147" s="63">
        <f t="shared" ref="D147:G147" si="24">SUM(D145:D146)</f>
        <v>0</v>
      </c>
      <c r="E147" s="63">
        <f t="shared" si="24"/>
        <v>0</v>
      </c>
      <c r="F147" s="63">
        <f t="shared" si="24"/>
        <v>0</v>
      </c>
      <c r="G147" s="63">
        <f t="shared" si="24"/>
        <v>0</v>
      </c>
      <c r="H147" s="63">
        <f t="shared" si="23"/>
        <v>0</v>
      </c>
      <c r="K147" s="47"/>
    </row>
    <row r="148" spans="1:11" ht="18" x14ac:dyDescent="0.2">
      <c r="A148" s="49" t="s">
        <v>82</v>
      </c>
      <c r="B148" s="59">
        <f xml:space="preserve"> 'Cat B_Bytemark'!$C$14</f>
        <v>74500</v>
      </c>
      <c r="C148" s="60"/>
      <c r="D148" s="60"/>
      <c r="E148" s="60"/>
      <c r="F148" s="60"/>
      <c r="G148" s="60"/>
      <c r="H148" s="59">
        <f t="shared" si="23"/>
        <v>74500</v>
      </c>
      <c r="K148" s="47"/>
    </row>
    <row r="149" spans="1:11" ht="18" x14ac:dyDescent="0.2">
      <c r="A149" s="4" t="s">
        <v>64</v>
      </c>
      <c r="B149" s="63">
        <f>B148</f>
        <v>74500</v>
      </c>
      <c r="C149" s="60"/>
      <c r="D149" s="60"/>
      <c r="E149" s="60"/>
      <c r="F149" s="60"/>
      <c r="G149" s="60"/>
      <c r="H149" s="63">
        <f t="shared" si="23"/>
        <v>74500</v>
      </c>
      <c r="K149" s="47"/>
    </row>
    <row r="150" spans="1:11" ht="18" x14ac:dyDescent="0.2">
      <c r="A150" s="51" t="s">
        <v>83</v>
      </c>
      <c r="B150" s="67"/>
      <c r="C150" s="67"/>
      <c r="D150" s="67"/>
      <c r="E150" s="67"/>
      <c r="F150" s="67"/>
      <c r="G150" s="67"/>
      <c r="H150" s="66">
        <f xml:space="preserve"> H147 + H149</f>
        <v>74500</v>
      </c>
      <c r="K150" s="47"/>
    </row>
    <row r="151" spans="1:11" ht="18" x14ac:dyDescent="0.2">
      <c r="A151" s="49" t="s">
        <v>84</v>
      </c>
      <c r="B151" s="59">
        <f xml:space="preserve"> IF($B$40 = "Yes", 'Cat B_Bytemark'!$C$17,0)</f>
        <v>0</v>
      </c>
      <c r="C151" s="60"/>
      <c r="D151" s="60"/>
      <c r="E151" s="60"/>
      <c r="F151" s="60"/>
      <c r="G151" s="60"/>
      <c r="H151" s="59">
        <f>SUM(B151:G151)</f>
        <v>0</v>
      </c>
      <c r="K151" s="47"/>
    </row>
    <row r="152" spans="1:11" ht="18" x14ac:dyDescent="0.2">
      <c r="A152" s="4" t="s">
        <v>85</v>
      </c>
      <c r="B152" s="63">
        <f>B151</f>
        <v>0</v>
      </c>
      <c r="C152" s="60"/>
      <c r="D152" s="60"/>
      <c r="E152" s="60"/>
      <c r="F152" s="60"/>
      <c r="G152" s="60"/>
      <c r="H152" s="63">
        <f t="shared" si="23"/>
        <v>0</v>
      </c>
      <c r="K152" s="47"/>
    </row>
    <row r="153" spans="1:11" ht="18" x14ac:dyDescent="0.2">
      <c r="A153" s="49" t="s">
        <v>86</v>
      </c>
      <c r="B153" s="59">
        <f xml:space="preserve"> IF($B$41 = "Yes", 'Cat B_Bytemark'!$C$21,0) + IF($B$42 = "Yes", 'Cat B_Bytemark'!$C$22,0) + IF($B$43 = "Yes", 'Cat B_Bytemark'!$C$23,0)</f>
        <v>0</v>
      </c>
      <c r="C153" s="60"/>
      <c r="D153" s="60"/>
      <c r="E153" s="60"/>
      <c r="F153" s="60"/>
      <c r="G153" s="60"/>
      <c r="H153" s="59">
        <f>SUM(B153:G153)</f>
        <v>0</v>
      </c>
      <c r="K153" s="47"/>
    </row>
    <row r="154" spans="1:11" ht="18" x14ac:dyDescent="0.2">
      <c r="A154" s="4" t="s">
        <v>69</v>
      </c>
      <c r="B154" s="63">
        <f>B153</f>
        <v>0</v>
      </c>
      <c r="C154" s="60"/>
      <c r="D154" s="60"/>
      <c r="E154" s="60"/>
      <c r="F154" s="60"/>
      <c r="G154" s="60"/>
      <c r="H154" s="63">
        <f t="shared" si="23"/>
        <v>0</v>
      </c>
      <c r="K154" s="47"/>
    </row>
    <row r="155" spans="1:11" ht="18" x14ac:dyDescent="0.2">
      <c r="A155" s="49" t="s">
        <v>87</v>
      </c>
      <c r="B155" s="60"/>
      <c r="C155" s="59">
        <f xml:space="preserve"> 12 * (IF($B$44 = "Yes", ($B$36 * HLOOKUP($B$36,'Cat B_Bytemark'!$B$26:$L$27,2,TRUE)),0))</f>
        <v>0</v>
      </c>
      <c r="D155" s="59">
        <f xml:space="preserve"> 12 * (IF($B$44 = "Yes", ($B$36 * HLOOKUP($B$36,'Cat B_Bytemark'!$B$26:$L$27,2,TRUE)),0))</f>
        <v>0</v>
      </c>
      <c r="E155" s="59">
        <f xml:space="preserve"> 12 * (IF($B$44 = "Yes", ($B$36 * HLOOKUP($B$36,'Cat B_Bytemark'!$B$26:$L$27,2,TRUE)),0))</f>
        <v>0</v>
      </c>
      <c r="F155" s="59">
        <f xml:space="preserve"> 12 * (IF($B$44 = "Yes", ($B$36 * HLOOKUP($B$36,'Cat B_Bytemark'!$B$26:$L$27,2,TRUE)),0))</f>
        <v>0</v>
      </c>
      <c r="G155" s="59">
        <f xml:space="preserve"> 12 * (IF($B$44 = "Yes", ($B$36 * HLOOKUP($B$36,'Cat B_Bytemark'!$B$26:$L$27,2,TRUE)),0))</f>
        <v>0</v>
      </c>
      <c r="H155" s="59">
        <f>SUM(B155:G155)</f>
        <v>0</v>
      </c>
      <c r="K155" s="47"/>
    </row>
    <row r="156" spans="1:11" ht="18" x14ac:dyDescent="0.2">
      <c r="A156" s="4" t="s">
        <v>77</v>
      </c>
      <c r="B156" s="60"/>
      <c r="C156" s="63">
        <f>C155</f>
        <v>0</v>
      </c>
      <c r="D156" s="63">
        <f t="shared" ref="D156:G156" si="25">D155</f>
        <v>0</v>
      </c>
      <c r="E156" s="63">
        <f t="shared" si="25"/>
        <v>0</v>
      </c>
      <c r="F156" s="63">
        <f t="shared" si="25"/>
        <v>0</v>
      </c>
      <c r="G156" s="63">
        <f t="shared" si="25"/>
        <v>0</v>
      </c>
      <c r="H156" s="63">
        <f t="shared" si="23"/>
        <v>0</v>
      </c>
      <c r="K156" s="47"/>
    </row>
    <row r="157" spans="1:11" ht="18" x14ac:dyDescent="0.2">
      <c r="A157" s="49" t="s">
        <v>88</v>
      </c>
      <c r="B157" s="59">
        <f xml:space="preserve"> SUMPRODUCT($B$46:$B$48,'Cat B_Bytemark'!$B$31:$B$33)</f>
        <v>0</v>
      </c>
      <c r="C157" s="60"/>
      <c r="D157" s="60"/>
      <c r="E157" s="60"/>
      <c r="F157" s="60"/>
      <c r="G157" s="60"/>
      <c r="H157" s="59">
        <f>SUM(B157:G157)</f>
        <v>0</v>
      </c>
      <c r="K157" s="47"/>
    </row>
    <row r="158" spans="1:11" ht="18" x14ac:dyDescent="0.2">
      <c r="A158" s="4" t="s">
        <v>74</v>
      </c>
      <c r="B158" s="63">
        <f>B157</f>
        <v>0</v>
      </c>
      <c r="C158" s="60"/>
      <c r="D158" s="60"/>
      <c r="E158" s="60"/>
      <c r="F158" s="60"/>
      <c r="G158" s="60"/>
      <c r="H158" s="63">
        <f t="shared" si="23"/>
        <v>0</v>
      </c>
      <c r="K158" s="47"/>
    </row>
    <row r="159" spans="1:11" ht="18" x14ac:dyDescent="0.2">
      <c r="A159" s="51" t="s">
        <v>89</v>
      </c>
      <c r="B159" s="67"/>
      <c r="C159" s="67"/>
      <c r="D159" s="67"/>
      <c r="E159" s="67"/>
      <c r="F159" s="67"/>
      <c r="G159" s="67"/>
      <c r="H159" s="66">
        <f xml:space="preserve"> H152 + H154 + H156 + H158</f>
        <v>0</v>
      </c>
      <c r="K159" s="47"/>
    </row>
    <row r="160" spans="1:11" ht="18" x14ac:dyDescent="0.2">
      <c r="A160" s="52" t="s">
        <v>90</v>
      </c>
      <c r="B160" s="68"/>
      <c r="C160" s="68"/>
      <c r="D160" s="64"/>
      <c r="E160" s="64"/>
      <c r="F160" s="64"/>
      <c r="G160" s="64"/>
      <c r="H160" s="66">
        <f>H150 + H159</f>
        <v>74500</v>
      </c>
      <c r="K160" s="47"/>
    </row>
    <row r="161" spans="1:11" s="99" customFormat="1" ht="16" x14ac:dyDescent="0.2">
      <c r="A161" s="55"/>
      <c r="B161" s="104"/>
      <c r="C161" s="104"/>
      <c r="D161" s="104"/>
      <c r="E161" s="104"/>
      <c r="F161" s="104"/>
      <c r="G161" s="104"/>
      <c r="H161" s="104"/>
    </row>
    <row r="162" spans="1:11" ht="16" x14ac:dyDescent="0.2">
      <c r="A162" s="50" t="s">
        <v>37</v>
      </c>
      <c r="B162" s="102"/>
      <c r="C162" s="102"/>
      <c r="D162" s="102"/>
      <c r="E162" s="102"/>
      <c r="F162" s="102"/>
      <c r="G162" s="102"/>
      <c r="H162" s="102"/>
    </row>
    <row r="163" spans="1:11" ht="19" x14ac:dyDescent="0.2">
      <c r="A163" s="43" t="s">
        <v>78</v>
      </c>
      <c r="B163" s="103" t="s">
        <v>50</v>
      </c>
      <c r="C163" s="103" t="s">
        <v>51</v>
      </c>
      <c r="D163" s="103" t="s">
        <v>52</v>
      </c>
      <c r="E163" s="103" t="s">
        <v>53</v>
      </c>
      <c r="F163" s="103" t="s">
        <v>54</v>
      </c>
      <c r="G163" s="103" t="s">
        <v>55</v>
      </c>
      <c r="H163" s="103" t="s">
        <v>56</v>
      </c>
    </row>
    <row r="164" spans="1:11" ht="18" x14ac:dyDescent="0.2">
      <c r="A164" s="49" t="s">
        <v>79</v>
      </c>
      <c r="B164" s="60"/>
      <c r="C164" s="59">
        <f xml:space="preserve"> 12 * ($B$36 * 'Cat B_Enghouse'!$B$7)</f>
        <v>0</v>
      </c>
      <c r="D164" s="59">
        <f xml:space="preserve"> 12 * ($B$36 * 'Cat B_Enghouse'!$B$7)</f>
        <v>0</v>
      </c>
      <c r="E164" s="59">
        <f xml:space="preserve"> 12 * ($B$36 * 'Cat B_Enghouse'!$B$7)</f>
        <v>0</v>
      </c>
      <c r="F164" s="59">
        <f xml:space="preserve"> 12 * ($B$36 * 'Cat B_Enghouse'!$B$7)</f>
        <v>0</v>
      </c>
      <c r="G164" s="59">
        <f xml:space="preserve"> 12 * ($B$36 * 'Cat B_Enghouse'!$B$7)</f>
        <v>0</v>
      </c>
      <c r="H164" s="59">
        <f>SUM(B164:G164)</f>
        <v>0</v>
      </c>
      <c r="K164" s="47"/>
    </row>
    <row r="165" spans="1:11" ht="18" x14ac:dyDescent="0.2">
      <c r="A165" s="49" t="s">
        <v>80</v>
      </c>
      <c r="B165" s="60"/>
      <c r="C165" s="59">
        <f xml:space="preserve"> 12 * ($B$37 * 'Cat B_Enghouse'!$B$11)</f>
        <v>0</v>
      </c>
      <c r="D165" s="59">
        <f xml:space="preserve"> 12 * ($C$37 * 'Cat B_Enghouse'!$B$11)</f>
        <v>0</v>
      </c>
      <c r="E165" s="59">
        <f xml:space="preserve"> 12 * ($D$37 * 'Cat B_Enghouse'!$B$11)</f>
        <v>0</v>
      </c>
      <c r="F165" s="59">
        <f xml:space="preserve"> 12 * ($E$37 * 'Cat B_Enghouse'!$B$11)</f>
        <v>0</v>
      </c>
      <c r="G165" s="59">
        <f xml:space="preserve"> 12 * ($F$37 * 'Cat B_Enghouse'!$B$11)</f>
        <v>0</v>
      </c>
      <c r="H165" s="59">
        <f t="shared" ref="H165:H168" si="26">SUM(B165:G165)</f>
        <v>0</v>
      </c>
      <c r="K165" s="47"/>
    </row>
    <row r="166" spans="1:11" ht="18" x14ac:dyDescent="0.2">
      <c r="A166" s="4" t="s">
        <v>81</v>
      </c>
      <c r="B166" s="63"/>
      <c r="C166" s="63">
        <f>SUM(C164:C165)</f>
        <v>0</v>
      </c>
      <c r="D166" s="63">
        <f t="shared" ref="D166" si="27">SUM(D164:D165)</f>
        <v>0</v>
      </c>
      <c r="E166" s="63">
        <f t="shared" ref="E166" si="28">SUM(E164:E165)</f>
        <v>0</v>
      </c>
      <c r="F166" s="63">
        <f t="shared" ref="F166" si="29">SUM(F164:F165)</f>
        <v>0</v>
      </c>
      <c r="G166" s="63">
        <f t="shared" ref="G166" si="30">SUM(G164:G165)</f>
        <v>0</v>
      </c>
      <c r="H166" s="63">
        <f t="shared" si="26"/>
        <v>0</v>
      </c>
      <c r="K166" s="47"/>
    </row>
    <row r="167" spans="1:11" ht="18" x14ac:dyDescent="0.2">
      <c r="A167" s="49" t="s">
        <v>82</v>
      </c>
      <c r="B167" s="59">
        <f xml:space="preserve"> 'Cat B_Enghouse'!$C$14</f>
        <v>75000</v>
      </c>
      <c r="C167" s="60"/>
      <c r="D167" s="60"/>
      <c r="E167" s="60"/>
      <c r="F167" s="60"/>
      <c r="G167" s="60"/>
      <c r="H167" s="59">
        <f>SUM(B167:G167)</f>
        <v>75000</v>
      </c>
      <c r="K167" s="47"/>
    </row>
    <row r="168" spans="1:11" ht="18" x14ac:dyDescent="0.2">
      <c r="A168" s="4" t="s">
        <v>64</v>
      </c>
      <c r="B168" s="63">
        <f>B167</f>
        <v>75000</v>
      </c>
      <c r="C168" s="60"/>
      <c r="D168" s="60"/>
      <c r="E168" s="60"/>
      <c r="F168" s="60"/>
      <c r="G168" s="60"/>
      <c r="H168" s="63">
        <f t="shared" si="26"/>
        <v>75000</v>
      </c>
      <c r="K168" s="47"/>
    </row>
    <row r="169" spans="1:11" ht="18" x14ac:dyDescent="0.2">
      <c r="A169" s="51" t="s">
        <v>83</v>
      </c>
      <c r="B169" s="67"/>
      <c r="C169" s="67"/>
      <c r="D169" s="67"/>
      <c r="E169" s="67"/>
      <c r="F169" s="67"/>
      <c r="G169" s="67"/>
      <c r="H169" s="66">
        <f xml:space="preserve"> H166 + H168</f>
        <v>75000</v>
      </c>
      <c r="K169" s="47"/>
    </row>
    <row r="170" spans="1:11" ht="18" x14ac:dyDescent="0.2">
      <c r="A170" s="49" t="s">
        <v>84</v>
      </c>
      <c r="B170" s="59">
        <f xml:space="preserve"> IF($B$40 = "Yes", 'Cat B_Enghouse'!$C$17,0)</f>
        <v>0</v>
      </c>
      <c r="C170" s="60"/>
      <c r="D170" s="60"/>
      <c r="E170" s="60"/>
      <c r="F170" s="60"/>
      <c r="G170" s="60"/>
      <c r="H170" s="59">
        <f>SUM(B170:G170)</f>
        <v>0</v>
      </c>
      <c r="K170" s="47"/>
    </row>
    <row r="171" spans="1:11" ht="18" x14ac:dyDescent="0.2">
      <c r="A171" s="4" t="s">
        <v>85</v>
      </c>
      <c r="B171" s="63">
        <f>B170</f>
        <v>0</v>
      </c>
      <c r="C171" s="60"/>
      <c r="D171" s="60"/>
      <c r="E171" s="60"/>
      <c r="F171" s="60"/>
      <c r="G171" s="60"/>
      <c r="H171" s="63">
        <f t="shared" ref="H171" si="31">SUM(B171:G171)</f>
        <v>0</v>
      </c>
      <c r="K171" s="47"/>
    </row>
    <row r="172" spans="1:11" ht="18" x14ac:dyDescent="0.2">
      <c r="A172" s="49" t="s">
        <v>86</v>
      </c>
      <c r="B172" s="59">
        <f xml:space="preserve"> IF($B$41 = "Yes", 'Cat B_Enghouse'!$C$21,0) + IF($B$42 = "Yes", 'Cat B_Enghouse'!$C$22,0) + IF($B$43 = "Yes", 'Cat B_Enghouse'!$C$23,0)</f>
        <v>0</v>
      </c>
      <c r="C172" s="60"/>
      <c r="D172" s="60"/>
      <c r="E172" s="60"/>
      <c r="F172" s="60"/>
      <c r="G172" s="60"/>
      <c r="H172" s="59">
        <f>SUM(B172:G172)</f>
        <v>0</v>
      </c>
      <c r="K172" s="47"/>
    </row>
    <row r="173" spans="1:11" ht="18" x14ac:dyDescent="0.2">
      <c r="A173" s="4" t="s">
        <v>69</v>
      </c>
      <c r="B173" s="63">
        <f>B172</f>
        <v>0</v>
      </c>
      <c r="C173" s="60"/>
      <c r="D173" s="60"/>
      <c r="E173" s="60"/>
      <c r="F173" s="60"/>
      <c r="G173" s="60"/>
      <c r="H173" s="63">
        <f t="shared" ref="H173" si="32">SUM(B173:G173)</f>
        <v>0</v>
      </c>
      <c r="K173" s="47"/>
    </row>
    <row r="174" spans="1:11" ht="18" x14ac:dyDescent="0.2">
      <c r="A174" s="49" t="s">
        <v>87</v>
      </c>
      <c r="B174" s="60"/>
      <c r="C174" s="59">
        <f xml:space="preserve"> 12 * (IF($B$44 = "Yes", ($B$36 * HLOOKUP($B$36,'Cat B_Enghouse'!$B$26:$L$28,2,TRUE)),0) + IF($B$45 = "Yes", ($B$36 * HLOOKUP($B$36,'Cat B_Enghouse'!$B$26:$L$28,3,TRUE)),0))</f>
        <v>0</v>
      </c>
      <c r="D174" s="59">
        <f xml:space="preserve"> 12 * (IF($B$44 = "Yes", ($B$36 * HLOOKUP($B$36,'Cat B_Enghouse'!$B$26:$L$28,2,TRUE)),0) + IF($B$45 = "Yes", ($B$36 * HLOOKUP($B$36,'Cat B_Enghouse'!$B$26:$L$28,3,TRUE)),0))</f>
        <v>0</v>
      </c>
      <c r="E174" s="59">
        <f xml:space="preserve"> 12 * (IF($B$44 = "Yes", ($B$36 * HLOOKUP($B$36,'Cat B_Enghouse'!$B$26:$L$28,2,TRUE)),0) + IF($B$45 = "Yes", ($B$36 * HLOOKUP($B$36,'Cat B_Enghouse'!$B$26:$L$28,3,TRUE)),0))</f>
        <v>0</v>
      </c>
      <c r="F174" s="59">
        <f xml:space="preserve"> 12 * (IF($B$44 = "Yes", ($B$36 * HLOOKUP($B$36,'Cat B_Enghouse'!$B$26:$L$28,2,TRUE)),0) + IF($B$45 = "Yes", ($B$36 * HLOOKUP($B$36,'Cat B_Enghouse'!$B$26:$L$28,3,TRUE)),0))</f>
        <v>0</v>
      </c>
      <c r="G174" s="59">
        <f xml:space="preserve"> 12 * (IF($B$44 = "Yes", ($B$36 * HLOOKUP($B$36,'Cat B_Enghouse'!$B$26:$L$28,2,TRUE)),0) + IF($B$45 = "Yes", ($B$36 * HLOOKUP($B$36,'Cat B_Enghouse'!$B$26:$L$28,3,TRUE)),0))</f>
        <v>0</v>
      </c>
      <c r="H174" s="59">
        <f>SUM(B174:G174)</f>
        <v>0</v>
      </c>
      <c r="K174" s="47"/>
    </row>
    <row r="175" spans="1:11" ht="18" x14ac:dyDescent="0.2">
      <c r="A175" s="4" t="s">
        <v>77</v>
      </c>
      <c r="B175" s="60"/>
      <c r="C175" s="63">
        <f>C174</f>
        <v>0</v>
      </c>
      <c r="D175" s="63">
        <f t="shared" ref="D175:G175" si="33">D174</f>
        <v>0</v>
      </c>
      <c r="E175" s="63">
        <f t="shared" si="33"/>
        <v>0</v>
      </c>
      <c r="F175" s="63">
        <f t="shared" si="33"/>
        <v>0</v>
      </c>
      <c r="G175" s="63">
        <f t="shared" si="33"/>
        <v>0</v>
      </c>
      <c r="H175" s="63">
        <f t="shared" ref="H175" si="34">SUM(B175:G175)</f>
        <v>0</v>
      </c>
      <c r="K175" s="47"/>
    </row>
    <row r="176" spans="1:11" ht="18" x14ac:dyDescent="0.2">
      <c r="A176" s="49" t="s">
        <v>88</v>
      </c>
      <c r="B176" s="59">
        <f xml:space="preserve"> SUMPRODUCT($B$46:$B$48,'Cat B_Enghouse'!$B$31:$B$33)</f>
        <v>0</v>
      </c>
      <c r="C176" s="60"/>
      <c r="D176" s="60"/>
      <c r="E176" s="60"/>
      <c r="F176" s="60"/>
      <c r="G176" s="60"/>
      <c r="H176" s="59">
        <f>SUM(B176:G176)</f>
        <v>0</v>
      </c>
      <c r="K176" s="47"/>
    </row>
    <row r="177" spans="1:11" ht="18" x14ac:dyDescent="0.2">
      <c r="A177" s="4" t="s">
        <v>74</v>
      </c>
      <c r="B177" s="63">
        <f>B176</f>
        <v>0</v>
      </c>
      <c r="C177" s="60"/>
      <c r="D177" s="60"/>
      <c r="E177" s="60"/>
      <c r="F177" s="60"/>
      <c r="G177" s="60"/>
      <c r="H177" s="63">
        <f t="shared" ref="H177" si="35">SUM(B177:G177)</f>
        <v>0</v>
      </c>
      <c r="K177" s="47"/>
    </row>
    <row r="178" spans="1:11" ht="18" x14ac:dyDescent="0.2">
      <c r="A178" s="51" t="s">
        <v>89</v>
      </c>
      <c r="B178" s="67"/>
      <c r="C178" s="67"/>
      <c r="D178" s="67"/>
      <c r="E178" s="67"/>
      <c r="F178" s="67"/>
      <c r="G178" s="67"/>
      <c r="H178" s="66">
        <f xml:space="preserve"> H171 + H173 + H175 + H177</f>
        <v>0</v>
      </c>
      <c r="K178" s="47"/>
    </row>
    <row r="179" spans="1:11" ht="18" x14ac:dyDescent="0.2">
      <c r="A179" s="52" t="s">
        <v>90</v>
      </c>
      <c r="B179" s="68"/>
      <c r="C179" s="68"/>
      <c r="D179" s="64"/>
      <c r="E179" s="64"/>
      <c r="F179" s="64"/>
      <c r="G179" s="64"/>
      <c r="H179" s="66">
        <f>H169 + H178</f>
        <v>75000</v>
      </c>
      <c r="K179" s="47"/>
    </row>
    <row r="180" spans="1:11" s="99" customFormat="1" ht="16" x14ac:dyDescent="0.2">
      <c r="A180" s="55"/>
      <c r="B180" s="104"/>
      <c r="C180" s="104"/>
      <c r="D180" s="104"/>
      <c r="E180" s="104"/>
      <c r="F180" s="104"/>
      <c r="G180" s="104"/>
      <c r="H180" s="104"/>
    </row>
    <row r="181" spans="1:11" ht="16" x14ac:dyDescent="0.2">
      <c r="A181" s="50" t="s">
        <v>40</v>
      </c>
      <c r="B181" s="102"/>
      <c r="C181" s="102"/>
      <c r="D181" s="102"/>
      <c r="E181" s="102"/>
      <c r="F181" s="102"/>
      <c r="G181" s="102"/>
      <c r="H181" s="102"/>
    </row>
    <row r="182" spans="1:11" ht="19" x14ac:dyDescent="0.2">
      <c r="A182" s="43" t="s">
        <v>78</v>
      </c>
      <c r="B182" s="103" t="s">
        <v>50</v>
      </c>
      <c r="C182" s="103" t="s">
        <v>51</v>
      </c>
      <c r="D182" s="103" t="s">
        <v>52</v>
      </c>
      <c r="E182" s="103" t="s">
        <v>53</v>
      </c>
      <c r="F182" s="103" t="s">
        <v>54</v>
      </c>
      <c r="G182" s="103" t="s">
        <v>55</v>
      </c>
      <c r="H182" s="103" t="s">
        <v>56</v>
      </c>
    </row>
    <row r="183" spans="1:11" ht="18" x14ac:dyDescent="0.2">
      <c r="A183" s="49" t="s">
        <v>79</v>
      </c>
      <c r="B183" s="60"/>
      <c r="C183" s="59">
        <f xml:space="preserve"> 12 * ($B$36 * 'Cat B_INIT'!$B$7)</f>
        <v>0</v>
      </c>
      <c r="D183" s="59">
        <f xml:space="preserve"> 12 * ($B$36 * 'Cat B_INIT'!$B$7)</f>
        <v>0</v>
      </c>
      <c r="E183" s="59">
        <f xml:space="preserve"> 12 * ($B$36 * 'Cat B_INIT'!$B$7)</f>
        <v>0</v>
      </c>
      <c r="F183" s="59">
        <f xml:space="preserve"> 12 * ($B$36 * 'Cat B_INIT'!$B$7)</f>
        <v>0</v>
      </c>
      <c r="G183" s="59">
        <f xml:space="preserve"> 12 * ($B$36 * 'Cat B_INIT'!$B$7)</f>
        <v>0</v>
      </c>
      <c r="H183" s="59">
        <f>SUM(B183:G183)</f>
        <v>0</v>
      </c>
      <c r="K183" s="47"/>
    </row>
    <row r="184" spans="1:11" ht="18" x14ac:dyDescent="0.2">
      <c r="A184" s="49" t="s">
        <v>80</v>
      </c>
      <c r="B184" s="60"/>
      <c r="C184" s="59">
        <f xml:space="preserve"> 12 * ($B$37 * 'Cat B_INIT'!$B$11)</f>
        <v>0</v>
      </c>
      <c r="D184" s="59">
        <f xml:space="preserve"> 12 * ($C$37 * 'Cat B_INIT'!$B$11)</f>
        <v>0</v>
      </c>
      <c r="E184" s="59">
        <f xml:space="preserve"> 12 * ($D$37 * 'Cat B_INIT'!$B$11)</f>
        <v>0</v>
      </c>
      <c r="F184" s="59">
        <f xml:space="preserve"> 12 * ($E$37 * 'Cat B_INIT'!$B$11)</f>
        <v>0</v>
      </c>
      <c r="G184" s="59">
        <f xml:space="preserve"> 12 * ($F$37 * 'Cat B_INIT'!$B$11)</f>
        <v>0</v>
      </c>
      <c r="H184" s="59">
        <f t="shared" ref="H184:H185" si="36">SUM(B184:G184)</f>
        <v>0</v>
      </c>
      <c r="K184" s="47"/>
    </row>
    <row r="185" spans="1:11" ht="18" x14ac:dyDescent="0.2">
      <c r="A185" s="4" t="s">
        <v>81</v>
      </c>
      <c r="B185" s="63"/>
      <c r="C185" s="63">
        <f>SUM(C183:C184)</f>
        <v>0</v>
      </c>
      <c r="D185" s="63">
        <f t="shared" ref="D185" si="37">SUM(D183:D184)</f>
        <v>0</v>
      </c>
      <c r="E185" s="63">
        <f t="shared" ref="E185" si="38">SUM(E183:E184)</f>
        <v>0</v>
      </c>
      <c r="F185" s="63">
        <f t="shared" ref="F185" si="39">SUM(F183:F184)</f>
        <v>0</v>
      </c>
      <c r="G185" s="63">
        <f t="shared" ref="G185" si="40">SUM(G183:G184)</f>
        <v>0</v>
      </c>
      <c r="H185" s="63">
        <f t="shared" si="36"/>
        <v>0</v>
      </c>
      <c r="K185" s="47"/>
    </row>
    <row r="186" spans="1:11" ht="18" x14ac:dyDescent="0.2">
      <c r="A186" s="49" t="s">
        <v>82</v>
      </c>
      <c r="B186" s="59">
        <f xml:space="preserve"> 'Cat B_INIT'!$C$14</f>
        <v>170000</v>
      </c>
      <c r="C186" s="60"/>
      <c r="D186" s="60"/>
      <c r="E186" s="60"/>
      <c r="F186" s="60"/>
      <c r="G186" s="60"/>
      <c r="H186" s="59">
        <f>SUM(B186:G186)</f>
        <v>170000</v>
      </c>
      <c r="K186" s="47"/>
    </row>
    <row r="187" spans="1:11" ht="18" x14ac:dyDescent="0.2">
      <c r="A187" s="4" t="s">
        <v>64</v>
      </c>
      <c r="B187" s="63">
        <f>B186</f>
        <v>170000</v>
      </c>
      <c r="C187" s="60"/>
      <c r="D187" s="60"/>
      <c r="E187" s="60"/>
      <c r="F187" s="60"/>
      <c r="G187" s="60"/>
      <c r="H187" s="63">
        <f t="shared" ref="H187" si="41">SUM(B187:G187)</f>
        <v>170000</v>
      </c>
      <c r="K187" s="47"/>
    </row>
    <row r="188" spans="1:11" ht="18" x14ac:dyDescent="0.2">
      <c r="A188" s="51" t="s">
        <v>83</v>
      </c>
      <c r="B188" s="67"/>
      <c r="C188" s="67"/>
      <c r="D188" s="67"/>
      <c r="E188" s="67"/>
      <c r="F188" s="67"/>
      <c r="G188" s="67"/>
      <c r="H188" s="66">
        <f xml:space="preserve"> H185 + H187</f>
        <v>170000</v>
      </c>
      <c r="K188" s="47"/>
    </row>
    <row r="189" spans="1:11" ht="18" x14ac:dyDescent="0.2">
      <c r="A189" s="49" t="s">
        <v>84</v>
      </c>
      <c r="B189" s="59">
        <f xml:space="preserve"> IF($B$40 = "Yes", 'Cat B_INIT'!$C$17,0)</f>
        <v>0</v>
      </c>
      <c r="C189" s="60"/>
      <c r="D189" s="60"/>
      <c r="E189" s="60"/>
      <c r="F189" s="60"/>
      <c r="G189" s="60"/>
      <c r="H189" s="59">
        <f>SUM(B189:G189)</f>
        <v>0</v>
      </c>
      <c r="K189" s="47"/>
    </row>
    <row r="190" spans="1:11" ht="18" x14ac:dyDescent="0.2">
      <c r="A190" s="4" t="s">
        <v>85</v>
      </c>
      <c r="B190" s="63">
        <f>B189</f>
        <v>0</v>
      </c>
      <c r="C190" s="60"/>
      <c r="D190" s="60"/>
      <c r="E190" s="60"/>
      <c r="F190" s="60"/>
      <c r="G190" s="60"/>
      <c r="H190" s="63">
        <f t="shared" ref="H190" si="42">SUM(B190:G190)</f>
        <v>0</v>
      </c>
      <c r="K190" s="47"/>
    </row>
    <row r="191" spans="1:11" ht="18" x14ac:dyDescent="0.2">
      <c r="A191" s="49" t="s">
        <v>86</v>
      </c>
      <c r="B191" s="59">
        <f xml:space="preserve"> IF($B$41 = "Yes", 'Cat B_INIT'!$C$21,0) + IF($B$42 = "Yes", 'Cat B_INIT'!$C$22,0) + IF($B$43 = "Yes", 'Cat B_INIT'!$C$23,0)</f>
        <v>0</v>
      </c>
      <c r="C191" s="60"/>
      <c r="D191" s="60"/>
      <c r="E191" s="60"/>
      <c r="F191" s="60"/>
      <c r="G191" s="60"/>
      <c r="H191" s="59">
        <f>SUM(B191:G191)</f>
        <v>0</v>
      </c>
      <c r="K191" s="47"/>
    </row>
    <row r="192" spans="1:11" ht="18" x14ac:dyDescent="0.2">
      <c r="A192" s="4" t="s">
        <v>69</v>
      </c>
      <c r="B192" s="63">
        <f>B191</f>
        <v>0</v>
      </c>
      <c r="C192" s="60"/>
      <c r="D192" s="60"/>
      <c r="E192" s="60"/>
      <c r="F192" s="60"/>
      <c r="G192" s="60"/>
      <c r="H192" s="63">
        <f t="shared" ref="H192" si="43">SUM(B192:G192)</f>
        <v>0</v>
      </c>
      <c r="K192" s="47"/>
    </row>
    <row r="193" spans="1:11" ht="18" x14ac:dyDescent="0.2">
      <c r="A193" s="49" t="s">
        <v>87</v>
      </c>
      <c r="B193" s="60"/>
      <c r="C193" s="59">
        <f xml:space="preserve"> 12 * (IF($B$44 = "Yes", ($B$36 * HLOOKUP($B$36,'Cat B_INIT'!$B$26:$L$28,2,TRUE)),0) + IF($B$45 = "Yes", ($B$36 * HLOOKUP($B$36,'Cat B_INIT'!$B$26:$L$28,3,TRUE)),0))</f>
        <v>0</v>
      </c>
      <c r="D193" s="59">
        <f xml:space="preserve"> 12 * (IF($B$44 = "Yes", ($B$36 * HLOOKUP($B$36,'Cat B_INIT'!$B$26:$L$28,2,TRUE)),0) + IF($B$45 = "Yes", ($B$36 * HLOOKUP($B$36,'Cat B_INIT'!$B$26:$L$28,3,TRUE)),0))</f>
        <v>0</v>
      </c>
      <c r="E193" s="59">
        <f xml:space="preserve"> 12 * (IF($B$44 = "Yes", ($B$36 * HLOOKUP($B$36,'Cat B_INIT'!$B$26:$L$28,2,TRUE)),0) + IF($B$45 = "Yes", ($B$36 * HLOOKUP($B$36,'Cat B_INIT'!$B$26:$L$28,3,TRUE)),0))</f>
        <v>0</v>
      </c>
      <c r="F193" s="59">
        <f xml:space="preserve"> 12 * (IF($B$44 = "Yes", ($B$36 * HLOOKUP($B$36,'Cat B_INIT'!$B$26:$L$28,2,TRUE)),0) + IF($B$45 = "Yes", ($B$36 * HLOOKUP($B$36,'Cat B_INIT'!$B$26:$L$28,3,TRUE)),0))</f>
        <v>0</v>
      </c>
      <c r="G193" s="59">
        <f xml:space="preserve"> 12 * (IF($B$44 = "Yes", ($B$36 * HLOOKUP($B$36,'Cat B_INIT'!$B$26:$L$28,2,TRUE)),0) + IF($B$45 = "Yes", ($B$36 * HLOOKUP($B$36,'Cat B_INIT'!$B$26:$L$28,3,TRUE)),0))</f>
        <v>0</v>
      </c>
      <c r="H193" s="59">
        <f>SUM(B193:G193)</f>
        <v>0</v>
      </c>
      <c r="K193" s="47"/>
    </row>
    <row r="194" spans="1:11" ht="18" x14ac:dyDescent="0.2">
      <c r="A194" s="4" t="s">
        <v>77</v>
      </c>
      <c r="B194" s="60"/>
      <c r="C194" s="63">
        <f>C193</f>
        <v>0</v>
      </c>
      <c r="D194" s="63">
        <f t="shared" ref="D194" si="44">D193</f>
        <v>0</v>
      </c>
      <c r="E194" s="63">
        <f t="shared" ref="E194" si="45">E193</f>
        <v>0</v>
      </c>
      <c r="F194" s="63">
        <f t="shared" ref="F194" si="46">F193</f>
        <v>0</v>
      </c>
      <c r="G194" s="63">
        <f t="shared" ref="G194" si="47">G193</f>
        <v>0</v>
      </c>
      <c r="H194" s="63">
        <f t="shared" ref="H194" si="48">SUM(B194:G194)</f>
        <v>0</v>
      </c>
      <c r="K194" s="47"/>
    </row>
    <row r="195" spans="1:11" ht="18" x14ac:dyDescent="0.2">
      <c r="A195" s="49" t="s">
        <v>88</v>
      </c>
      <c r="B195" s="59">
        <f xml:space="preserve"> SUMPRODUCT($B$46:$B$48,'Cat B_INIT'!$B$31:$B$33)</f>
        <v>0</v>
      </c>
      <c r="C195" s="60"/>
      <c r="D195" s="60"/>
      <c r="E195" s="60"/>
      <c r="F195" s="60"/>
      <c r="G195" s="60"/>
      <c r="H195" s="59">
        <f>SUM(B195:G195)</f>
        <v>0</v>
      </c>
      <c r="K195" s="47"/>
    </row>
    <row r="196" spans="1:11" ht="18" x14ac:dyDescent="0.2">
      <c r="A196" s="4" t="s">
        <v>74</v>
      </c>
      <c r="B196" s="63">
        <f>B195</f>
        <v>0</v>
      </c>
      <c r="C196" s="60"/>
      <c r="D196" s="60"/>
      <c r="E196" s="60"/>
      <c r="F196" s="60"/>
      <c r="G196" s="60"/>
      <c r="H196" s="63">
        <f t="shared" ref="H196" si="49">SUM(B196:G196)</f>
        <v>0</v>
      </c>
      <c r="K196" s="47"/>
    </row>
    <row r="197" spans="1:11" ht="18" x14ac:dyDescent="0.2">
      <c r="A197" s="51" t="s">
        <v>89</v>
      </c>
      <c r="B197" s="67"/>
      <c r="C197" s="67"/>
      <c r="D197" s="67"/>
      <c r="E197" s="67"/>
      <c r="F197" s="67"/>
      <c r="G197" s="67"/>
      <c r="H197" s="66">
        <f xml:space="preserve"> H190 + H192 + H194 + H196</f>
        <v>0</v>
      </c>
      <c r="K197" s="47"/>
    </row>
    <row r="198" spans="1:11" ht="18" x14ac:dyDescent="0.2">
      <c r="A198" s="52" t="s">
        <v>90</v>
      </c>
      <c r="B198" s="68"/>
      <c r="C198" s="68"/>
      <c r="D198" s="64"/>
      <c r="E198" s="64"/>
      <c r="F198" s="64"/>
      <c r="G198" s="64"/>
      <c r="H198" s="66">
        <f>H188 + H197</f>
        <v>170000</v>
      </c>
      <c r="K198" s="47"/>
    </row>
    <row r="199" spans="1:11" s="99" customFormat="1" ht="16" x14ac:dyDescent="0.2">
      <c r="A199" s="55"/>
      <c r="B199" s="104"/>
      <c r="C199" s="104"/>
      <c r="D199" s="104"/>
      <c r="E199" s="104"/>
      <c r="F199" s="104"/>
      <c r="G199" s="104"/>
      <c r="H199" s="104"/>
    </row>
    <row r="200" spans="1:11" ht="16" x14ac:dyDescent="0.2">
      <c r="A200" s="50" t="s">
        <v>46</v>
      </c>
      <c r="B200" s="102"/>
      <c r="C200" s="102"/>
      <c r="D200" s="102"/>
      <c r="E200" s="102"/>
      <c r="F200" s="102"/>
      <c r="G200" s="102"/>
      <c r="H200" s="102"/>
    </row>
    <row r="201" spans="1:11" ht="19" x14ac:dyDescent="0.2">
      <c r="A201" s="43" t="s">
        <v>78</v>
      </c>
      <c r="B201" s="103" t="s">
        <v>50</v>
      </c>
      <c r="C201" s="103" t="s">
        <v>51</v>
      </c>
      <c r="D201" s="103" t="s">
        <v>52</v>
      </c>
      <c r="E201" s="103" t="s">
        <v>53</v>
      </c>
      <c r="F201" s="103" t="s">
        <v>54</v>
      </c>
      <c r="G201" s="103" t="s">
        <v>55</v>
      </c>
      <c r="H201" s="103" t="s">
        <v>56</v>
      </c>
    </row>
    <row r="202" spans="1:11" ht="18" x14ac:dyDescent="0.2">
      <c r="A202" s="49" t="s">
        <v>79</v>
      </c>
      <c r="B202" s="60"/>
      <c r="C202" s="59">
        <f xml:space="preserve"> 12* ($B$36 * 'Cat B_Littlepay'!$B$7)</f>
        <v>0</v>
      </c>
      <c r="D202" s="59">
        <f xml:space="preserve"> 12* ($B$36 * 'Cat B_Littlepay'!$B$7)</f>
        <v>0</v>
      </c>
      <c r="E202" s="59">
        <f xml:space="preserve"> 12* ($B$36 * 'Cat B_Littlepay'!$B$7)</f>
        <v>0</v>
      </c>
      <c r="F202" s="59">
        <f xml:space="preserve"> 12* ($B$36 * 'Cat B_Littlepay'!$B$7)</f>
        <v>0</v>
      </c>
      <c r="G202" s="59">
        <f xml:space="preserve"> 12* ($B$36 * 'Cat B_Littlepay'!$B$7)</f>
        <v>0</v>
      </c>
      <c r="H202" s="59">
        <f>SUM(B202:G202)</f>
        <v>0</v>
      </c>
      <c r="K202" s="47"/>
    </row>
    <row r="203" spans="1:11" ht="18" x14ac:dyDescent="0.2">
      <c r="A203" s="49" t="s">
        <v>80</v>
      </c>
      <c r="B203" s="60"/>
      <c r="C203" s="59">
        <f xml:space="preserve"> 12 * ($B$37 * 'Cat B_Littlepay'!$B$11)</f>
        <v>0</v>
      </c>
      <c r="D203" s="59">
        <f xml:space="preserve"> 12 * ($C$37 * 'Cat B_Littlepay'!$B$11)</f>
        <v>0</v>
      </c>
      <c r="E203" s="59">
        <f xml:space="preserve"> 12 * ($D$37 * 'Cat B_Littlepay'!$B$11)</f>
        <v>0</v>
      </c>
      <c r="F203" s="59">
        <f xml:space="preserve"> 12 * ($E$37 * 'Cat B_Littlepay'!$B$11)</f>
        <v>0</v>
      </c>
      <c r="G203" s="59">
        <f xml:space="preserve"> 12 * ($F$37 * 'Cat B_Littlepay'!$B$11)</f>
        <v>0</v>
      </c>
      <c r="H203" s="59">
        <f t="shared" ref="H203:H204" si="50">SUM(B203:G203)</f>
        <v>0</v>
      </c>
      <c r="K203" s="47"/>
    </row>
    <row r="204" spans="1:11" ht="18" x14ac:dyDescent="0.2">
      <c r="A204" s="4" t="s">
        <v>81</v>
      </c>
      <c r="B204" s="63"/>
      <c r="C204" s="63">
        <f>SUM(C202:C203)</f>
        <v>0</v>
      </c>
      <c r="D204" s="63">
        <f t="shared" ref="D204" si="51">SUM(D202:D203)</f>
        <v>0</v>
      </c>
      <c r="E204" s="63">
        <f t="shared" ref="E204" si="52">SUM(E202:E203)</f>
        <v>0</v>
      </c>
      <c r="F204" s="63">
        <f t="shared" ref="F204" si="53">SUM(F202:F203)</f>
        <v>0</v>
      </c>
      <c r="G204" s="63">
        <f t="shared" ref="G204" si="54">SUM(G202:G203)</f>
        <v>0</v>
      </c>
      <c r="H204" s="63">
        <f t="shared" si="50"/>
        <v>0</v>
      </c>
      <c r="K204" s="47"/>
    </row>
    <row r="205" spans="1:11" ht="18" x14ac:dyDescent="0.2">
      <c r="A205" s="49" t="s">
        <v>82</v>
      </c>
      <c r="B205" s="59">
        <f xml:space="preserve"> 'Cat B_Littlepay'!$C$14</f>
        <v>5000</v>
      </c>
      <c r="C205" s="60"/>
      <c r="D205" s="60"/>
      <c r="E205" s="60"/>
      <c r="F205" s="60"/>
      <c r="G205" s="60"/>
      <c r="H205" s="59">
        <f>SUM(B205:G205)</f>
        <v>5000</v>
      </c>
      <c r="K205" s="47"/>
    </row>
    <row r="206" spans="1:11" ht="18" x14ac:dyDescent="0.2">
      <c r="A206" s="4" t="s">
        <v>64</v>
      </c>
      <c r="B206" s="63">
        <f>B205</f>
        <v>5000</v>
      </c>
      <c r="C206" s="60"/>
      <c r="D206" s="60"/>
      <c r="E206" s="60"/>
      <c r="F206" s="60"/>
      <c r="G206" s="60"/>
      <c r="H206" s="63">
        <f t="shared" ref="H206" si="55">SUM(B206:G206)</f>
        <v>5000</v>
      </c>
      <c r="K206" s="47"/>
    </row>
    <row r="207" spans="1:11" ht="18" x14ac:dyDescent="0.2">
      <c r="A207" s="51" t="s">
        <v>83</v>
      </c>
      <c r="B207" s="67"/>
      <c r="C207" s="67"/>
      <c r="D207" s="67"/>
      <c r="E207" s="67"/>
      <c r="F207" s="67"/>
      <c r="G207" s="67"/>
      <c r="H207" s="66">
        <f xml:space="preserve"> H204 + H206</f>
        <v>5000</v>
      </c>
      <c r="K207" s="47"/>
    </row>
    <row r="208" spans="1:11" ht="18" x14ac:dyDescent="0.2">
      <c r="A208" s="49" t="s">
        <v>84</v>
      </c>
      <c r="B208" s="59">
        <f xml:space="preserve"> IF($B$40 = "Yes", 'Cat B_Littlepay'!$C$17,0)</f>
        <v>0</v>
      </c>
      <c r="C208" s="60"/>
      <c r="D208" s="60"/>
      <c r="E208" s="60"/>
      <c r="F208" s="60"/>
      <c r="G208" s="60"/>
      <c r="H208" s="59">
        <f>SUM(B208:G208)</f>
        <v>0</v>
      </c>
      <c r="K208" s="47"/>
    </row>
    <row r="209" spans="1:11" ht="18" x14ac:dyDescent="0.2">
      <c r="A209" s="4" t="s">
        <v>85</v>
      </c>
      <c r="B209" s="63">
        <f>B208</f>
        <v>0</v>
      </c>
      <c r="C209" s="60"/>
      <c r="D209" s="60"/>
      <c r="E209" s="60"/>
      <c r="F209" s="60"/>
      <c r="G209" s="60"/>
      <c r="H209" s="63">
        <f t="shared" ref="H209" si="56">SUM(B209:G209)</f>
        <v>0</v>
      </c>
      <c r="K209" s="47"/>
    </row>
    <row r="210" spans="1:11" ht="18" x14ac:dyDescent="0.2">
      <c r="A210" s="49" t="s">
        <v>86</v>
      </c>
      <c r="B210" s="59">
        <f xml:space="preserve"> IF($B$41 = "Yes", 'Cat B_Littlepay'!$C$21,0) + IF($B$42 = "Yes", 'Cat B_Littlepay'!$C$22,0) + IF($B$43 = "Yes", 'Cat B_Littlepay'!$C$23,0)</f>
        <v>0</v>
      </c>
      <c r="C210" s="60"/>
      <c r="D210" s="60"/>
      <c r="E210" s="60"/>
      <c r="F210" s="60"/>
      <c r="G210" s="60"/>
      <c r="H210" s="59">
        <f>SUM(B210:G210)</f>
        <v>0</v>
      </c>
      <c r="K210" s="47"/>
    </row>
    <row r="211" spans="1:11" ht="18" x14ac:dyDescent="0.2">
      <c r="A211" s="4" t="s">
        <v>69</v>
      </c>
      <c r="B211" s="63">
        <f>B210</f>
        <v>0</v>
      </c>
      <c r="C211" s="60"/>
      <c r="D211" s="60"/>
      <c r="E211" s="60"/>
      <c r="F211" s="60"/>
      <c r="G211" s="60"/>
      <c r="H211" s="63">
        <f t="shared" ref="H211" si="57">SUM(B211:G211)</f>
        <v>0</v>
      </c>
      <c r="K211" s="47"/>
    </row>
    <row r="212" spans="1:11" ht="18" x14ac:dyDescent="0.2">
      <c r="A212" s="49" t="s">
        <v>87</v>
      </c>
      <c r="B212" s="60"/>
      <c r="C212" s="59">
        <f xml:space="preserve"> 12 * (IF($B$44 = "Yes", ($B$36 * HLOOKUP($B$36,'Cat B_Littlepay'!$B$26:$L$28,2,TRUE)),0) + IF($B$45 = "Yes", ($B$36 * HLOOKUP($B$36,'Cat B_Littlepay'!$B$26:$L$28,3,TRUE)),0))</f>
        <v>0</v>
      </c>
      <c r="D212" s="59">
        <f xml:space="preserve"> 12 * (IF($B$44 = "Yes", ($B$36 * HLOOKUP($B$36,'Cat B_Littlepay'!$B$26:$L$28,2,TRUE)),0) + IF($B$45 = "Yes", ($B$36 * HLOOKUP($B$36,'Cat B_Littlepay'!$B$26:$L$28,3,TRUE)),0))</f>
        <v>0</v>
      </c>
      <c r="E212" s="59">
        <f xml:space="preserve"> 12 * (IF($B$44 = "Yes", ($B$36 * HLOOKUP($B$36,'Cat B_Littlepay'!$B$26:$L$28,2,TRUE)),0) + IF($B$45 = "Yes", ($B$36 * HLOOKUP($B$36,'Cat B_Littlepay'!$B$26:$L$28,3,TRUE)),0))</f>
        <v>0</v>
      </c>
      <c r="F212" s="59">
        <f xml:space="preserve"> 12 * (IF($B$44 = "Yes", ($B$36 * HLOOKUP($B$36,'Cat B_Littlepay'!$B$26:$L$28,2,TRUE)),0) + IF($B$45 = "Yes", ($B$36 * HLOOKUP($B$36,'Cat B_Littlepay'!$B$26:$L$28,3,TRUE)),0))</f>
        <v>0</v>
      </c>
      <c r="G212" s="59">
        <f xml:space="preserve"> 12 * (IF($B$44 = "Yes", ($B$36 * HLOOKUP($B$36,'Cat B_Littlepay'!$B$26:$L$28,2,TRUE)),0) + IF($B$45 = "Yes", ($B$36 * HLOOKUP($B$36,'Cat B_Littlepay'!$B$26:$L$28,3,TRUE)),0))</f>
        <v>0</v>
      </c>
      <c r="H212" s="59">
        <f>SUM(B212:G212)</f>
        <v>0</v>
      </c>
      <c r="K212" s="47"/>
    </row>
    <row r="213" spans="1:11" ht="18" x14ac:dyDescent="0.2">
      <c r="A213" s="4" t="s">
        <v>77</v>
      </c>
      <c r="B213" s="60"/>
      <c r="C213" s="63">
        <f>C212</f>
        <v>0</v>
      </c>
      <c r="D213" s="63">
        <f t="shared" ref="D213" si="58">D212</f>
        <v>0</v>
      </c>
      <c r="E213" s="63">
        <f t="shared" ref="E213" si="59">E212</f>
        <v>0</v>
      </c>
      <c r="F213" s="63">
        <f t="shared" ref="F213" si="60">F212</f>
        <v>0</v>
      </c>
      <c r="G213" s="63">
        <f t="shared" ref="G213" si="61">G212</f>
        <v>0</v>
      </c>
      <c r="H213" s="63">
        <f t="shared" ref="H213" si="62">SUM(B213:G213)</f>
        <v>0</v>
      </c>
      <c r="K213" s="47"/>
    </row>
    <row r="214" spans="1:11" ht="18" x14ac:dyDescent="0.2">
      <c r="A214" s="49" t="s">
        <v>88</v>
      </c>
      <c r="B214" s="59">
        <f xml:space="preserve"> SUMPRODUCT($B$46:$B$48,'Cat B_Littlepay'!$B$31:$B$33)</f>
        <v>0</v>
      </c>
      <c r="C214" s="60"/>
      <c r="D214" s="60"/>
      <c r="E214" s="60"/>
      <c r="F214" s="60"/>
      <c r="G214" s="60"/>
      <c r="H214" s="59">
        <f>SUM(B214:G214)</f>
        <v>0</v>
      </c>
      <c r="K214" s="47"/>
    </row>
    <row r="215" spans="1:11" ht="18" x14ac:dyDescent="0.2">
      <c r="A215" s="4" t="s">
        <v>74</v>
      </c>
      <c r="B215" s="63">
        <f>B214</f>
        <v>0</v>
      </c>
      <c r="C215" s="60"/>
      <c r="D215" s="60"/>
      <c r="E215" s="60"/>
      <c r="F215" s="60"/>
      <c r="G215" s="60"/>
      <c r="H215" s="63">
        <f t="shared" ref="H215" si="63">SUM(B215:G215)</f>
        <v>0</v>
      </c>
      <c r="K215" s="47"/>
    </row>
    <row r="216" spans="1:11" ht="18" x14ac:dyDescent="0.2">
      <c r="A216" s="51" t="s">
        <v>89</v>
      </c>
      <c r="B216" s="67"/>
      <c r="C216" s="67"/>
      <c r="D216" s="67"/>
      <c r="E216" s="67"/>
      <c r="F216" s="67"/>
      <c r="G216" s="67"/>
      <c r="H216" s="66">
        <f xml:space="preserve"> H209 + H211 + H213 + H215</f>
        <v>0</v>
      </c>
      <c r="K216" s="47"/>
    </row>
    <row r="217" spans="1:11" ht="18" x14ac:dyDescent="0.2">
      <c r="A217" s="52" t="s">
        <v>90</v>
      </c>
      <c r="B217" s="68"/>
      <c r="C217" s="68"/>
      <c r="D217" s="64"/>
      <c r="E217" s="64"/>
      <c r="F217" s="64"/>
      <c r="G217" s="64"/>
      <c r="H217" s="66">
        <f>H207 + H216</f>
        <v>5000</v>
      </c>
      <c r="K217" s="47"/>
    </row>
  </sheetData>
  <sheetProtection algorithmName="SHA-512" hashValue="kXq5Wj1Ry6Z+YLVVqhegcxQ9FlLwT8Vs/+qUyy3vfR/QNXrTQJ8VbK1DfhXmDK9CBii48zCuIw0UvUqba3Ag9w==" saltValue="uuG/1qyVEauU8/L3ufh9sQ==" spinCount="100000" sheet="1" objects="1" scenarios="1"/>
  <dataConsolidate/>
  <mergeCells count="3">
    <mergeCell ref="A56:B56"/>
    <mergeCell ref="A60:B60"/>
    <mergeCell ref="A1:H9"/>
  </mergeCells>
  <dataValidations count="9">
    <dataValidation allowBlank="1" showErrorMessage="1" sqref="B29:B39 C56:E56 C57:C59 C60:F60 B17:B26 K70:K80 C70:H80 C82:G85 E86:G88 E81:G81 B217:B218 C89:G92 H81:K92 B71:B93 K94:K104 C94:H104 C106:G109 E105:G105 C93:K93 E112:G112 B219:K1048576 E110:G110 B95:B117 B53:B55 C113:G116 H105:K116 K118:K128 C130:G133 E129:G129 C117:K117 E136:G136 E134:G134 F148:G149 C153:G154 C150:H150 C151:D152 F151:G152 C118:H128 B46:B50 K144 C144:H144 C140:K143 H145:H149 E147:G147 I36:K36 B145:B155 A159:B159 I202:K217 C178:G179 B160:B162 I145:K160 A160:A174 H151:H160 C159:G160 F167:G168 C172:G173 C169:H169 C170:D171 F170:G171 K163 C163:H163 C161:K162 H164:H168 E166:G166 E145:G145 E156:G156 A178:B178 B164:B174 A156:C158 C155:D157 F155:G155 D157:G158 C174:D176 F174:G174 D176:G177 E175:G175 A175:C177 H208:H217 B179:B181 I164:K179 A179:A193 H170:H179 C197:G198 F186:G187 C191:G192 C188:H188 C189:D190 F189:G190 K182 C182:H182 C180:K181 H183:H187 E185:G185 E164:G164 A197:B197 C193:D195 F193:G193 D195:G196 E194:G194 A194:C196 B183:B193 H189:H198 B198:B200 I183:K198 A198:A212 C216:G217 F205:G206 C210:G211 C207:H207 C208:D209 F208:G209 K201 C201:H201 C199:K200 H202:H206 E204:G204 E183:G183 A216:B216 C212:D214 F212:G212 D214:G215 E213:G213 B202:B212 A213:C215 E218:K218 A217:A1048576 C137:G139 B119:B143 H129:K139 A10:A155 M1:XFD1048576 B63:K69 D56:K62 C61:C62 B10:K15 B16:C16 E16:K16 C17:K35 C37:K55 C36:G36 C145:D149 F146:G146 C164:D168 F165:G165 C183:D187 F184:G184 C202:D206 F203:G203 E202:G202" xr:uid="{1F44AA9A-F142-4947-8F3E-991E49799BA3}"/>
    <dataValidation type="list" allowBlank="1" showErrorMessage="1" sqref="B27 B40:B45" xr:uid="{C48F512C-1033-4247-BCD4-E93214313B24}">
      <formula1>$C$27:$D$27</formula1>
    </dataValidation>
    <dataValidation type="list" allowBlank="1" showErrorMessage="1" sqref="B28" xr:uid="{E779EAE4-6FDB-4CDB-BBFC-E88F2E16CF37}">
      <formula1>$C$28:$D$28</formula1>
    </dataValidation>
    <dataValidation allowBlank="1" showInputMessage="1" showErrorMessage="1" prompt="No bid_x000a_" sqref="B99" xr:uid="{2CF4D45C-4CA2-43FD-967B-822701915701}"/>
    <dataValidation allowBlank="1" showInputMessage="1" showErrorMessage="1" prompt="O&amp;M for Mobile Fare Inspection Devices not included (no bid)" sqref="B103" xr:uid="{D568DA98-39C8-471A-8CBB-5610D3ABD5BA}"/>
    <dataValidation allowBlank="1" showInputMessage="1" showErrorMessage="1" prompt="No bid" sqref="K72 C72:G72 K96 C96:G96 K120 B120:G120" xr:uid="{464A684A-1271-4EA5-AA64-0BEAF75F3CCE}"/>
    <dataValidation allowBlank="1" showInputMessage="1" showErrorMessage="1" prompt="Premium customer support not included (no bid)" sqref="B155 B174:C174 B193:C193 B212:C212" xr:uid="{E9DEFCB3-56FA-4EAB-970A-29C62A829935}"/>
    <dataValidation type="list" allowBlank="1" showErrorMessage="1" sqref="B51" xr:uid="{52101864-85A0-4A14-9FC9-CFE30BBA5215}">
      <formula1>$B$56:$E$56</formula1>
    </dataValidation>
    <dataValidation type="list" allowBlank="1" showErrorMessage="1" sqref="B52" xr:uid="{FFE91500-5E61-473C-81F9-E6109D9773F4}">
      <formula1>$B$60:$F$60</formula1>
    </dataValidation>
  </dataValidations>
  <pageMargins left="0.7" right="0.7" top="0.75" bottom="0.75" header="0.3" footer="0.3"/>
  <pageSetup orientation="portrait" r:id="rId1"/>
  <ignoredErrors>
    <ignoredError sqref="H159 B153 H15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844EA-BB13-4056-A0E6-94C70396D6CC}">
  <sheetPr>
    <tabColor theme="2" tint="-9.9978637043366805E-2"/>
  </sheetPr>
  <dimension ref="A3:O62"/>
  <sheetViews>
    <sheetView zoomScale="60" zoomScaleNormal="60" workbookViewId="0"/>
  </sheetViews>
  <sheetFormatPr baseColWidth="10" defaultColWidth="0" defaultRowHeight="15" x14ac:dyDescent="0.2"/>
  <cols>
    <col min="1" max="1" width="108.5" style="127" bestFit="1" customWidth="1"/>
    <col min="2" max="2" width="26.83203125" style="127" bestFit="1" customWidth="1"/>
    <col min="3" max="3" width="30.1640625" style="127" bestFit="1" customWidth="1"/>
    <col min="4" max="4" width="29.6640625" style="127" bestFit="1" customWidth="1"/>
    <col min="5" max="12" width="18.5" style="127" bestFit="1" customWidth="1"/>
    <col min="13" max="13" width="24.5" style="127" customWidth="1"/>
    <col min="14" max="15" width="8.6640625" style="127" customWidth="1"/>
    <col min="16" max="16384" width="8.6640625" style="127" hidden="1"/>
  </cols>
  <sheetData>
    <row r="3" spans="1:13" ht="18" x14ac:dyDescent="0.2">
      <c r="A3" s="125" t="s">
        <v>40</v>
      </c>
      <c r="B3" s="125"/>
      <c r="C3" s="125"/>
      <c r="D3" s="125"/>
      <c r="E3" s="125"/>
      <c r="F3" s="125"/>
      <c r="G3" s="125"/>
      <c r="H3" s="125"/>
      <c r="I3" s="125"/>
      <c r="J3" s="125"/>
      <c r="K3" s="125"/>
      <c r="L3" s="125"/>
      <c r="M3" s="126"/>
    </row>
    <row r="4" spans="1:13" ht="18" x14ac:dyDescent="0.2">
      <c r="A4" s="128" t="s">
        <v>57</v>
      </c>
      <c r="B4" s="128"/>
      <c r="C4" s="128"/>
      <c r="D4" s="128"/>
      <c r="E4" s="128"/>
      <c r="F4" s="128"/>
      <c r="G4" s="128"/>
      <c r="H4" s="128"/>
      <c r="I4" s="128"/>
      <c r="J4" s="128"/>
      <c r="K4" s="128"/>
      <c r="L4" s="128"/>
      <c r="M4" s="129"/>
    </row>
    <row r="5" spans="1:13" s="133" customFormat="1" ht="16" x14ac:dyDescent="0.2">
      <c r="A5" s="130" t="s">
        <v>91</v>
      </c>
      <c r="B5" s="131" t="s">
        <v>92</v>
      </c>
      <c r="C5" s="131" t="s">
        <v>93</v>
      </c>
      <c r="D5" s="130" t="s">
        <v>94</v>
      </c>
      <c r="E5" s="130" t="s">
        <v>95</v>
      </c>
      <c r="F5" s="130" t="s">
        <v>96</v>
      </c>
      <c r="G5" s="130" t="s">
        <v>97</v>
      </c>
      <c r="H5" s="130" t="s">
        <v>98</v>
      </c>
      <c r="I5" s="130" t="s">
        <v>99</v>
      </c>
      <c r="J5" s="130" t="s">
        <v>100</v>
      </c>
      <c r="K5" s="130" t="s">
        <v>101</v>
      </c>
      <c r="L5" s="130" t="s">
        <v>102</v>
      </c>
      <c r="M5" s="132" t="s">
        <v>103</v>
      </c>
    </row>
    <row r="6" spans="1:13" s="133" customFormat="1" ht="17" x14ac:dyDescent="0.2">
      <c r="A6" s="134" t="s">
        <v>104</v>
      </c>
      <c r="B6" s="134" t="s">
        <v>104</v>
      </c>
      <c r="C6" s="134" t="s">
        <v>104</v>
      </c>
      <c r="D6" s="134">
        <v>0</v>
      </c>
      <c r="E6" s="135">
        <v>10</v>
      </c>
      <c r="F6" s="135">
        <v>20</v>
      </c>
      <c r="G6" s="135">
        <v>30</v>
      </c>
      <c r="H6" s="135">
        <v>50</v>
      </c>
      <c r="I6" s="135">
        <v>80</v>
      </c>
      <c r="J6" s="135">
        <v>150</v>
      </c>
      <c r="K6" s="135">
        <v>300</v>
      </c>
      <c r="L6" s="135">
        <v>500</v>
      </c>
      <c r="M6" s="136">
        <v>1000</v>
      </c>
    </row>
    <row r="7" spans="1:13" s="133" customFormat="1" ht="51" x14ac:dyDescent="0.2">
      <c r="A7" s="137" t="s">
        <v>105</v>
      </c>
      <c r="B7" s="137" t="s">
        <v>106</v>
      </c>
      <c r="C7" s="137" t="s">
        <v>107</v>
      </c>
      <c r="D7" s="138">
        <v>2733</v>
      </c>
      <c r="E7" s="138">
        <v>2733</v>
      </c>
      <c r="F7" s="138">
        <v>2733</v>
      </c>
      <c r="G7" s="138">
        <v>2733</v>
      </c>
      <c r="H7" s="138">
        <v>2587</v>
      </c>
      <c r="I7" s="138">
        <v>2587</v>
      </c>
      <c r="J7" s="138">
        <v>2459</v>
      </c>
      <c r="K7" s="138">
        <v>2459</v>
      </c>
      <c r="L7" s="138">
        <v>2459</v>
      </c>
      <c r="M7" s="139">
        <v>2459</v>
      </c>
    </row>
    <row r="8" spans="1:13" s="133" customFormat="1" ht="51" x14ac:dyDescent="0.2">
      <c r="A8" s="137" t="s">
        <v>105</v>
      </c>
      <c r="B8" s="137" t="s">
        <v>106</v>
      </c>
      <c r="C8" s="137" t="s">
        <v>108</v>
      </c>
      <c r="D8" s="138">
        <v>2980</v>
      </c>
      <c r="E8" s="138">
        <v>2980</v>
      </c>
      <c r="F8" s="138">
        <v>2980</v>
      </c>
      <c r="G8" s="138">
        <v>2980</v>
      </c>
      <c r="H8" s="138">
        <v>2820</v>
      </c>
      <c r="I8" s="138">
        <v>2820</v>
      </c>
      <c r="J8" s="138">
        <v>2740</v>
      </c>
      <c r="K8" s="138">
        <v>2740</v>
      </c>
      <c r="L8" s="138">
        <v>2740</v>
      </c>
      <c r="M8" s="139">
        <v>2570</v>
      </c>
    </row>
    <row r="9" spans="1:13" s="133" customFormat="1" ht="18" x14ac:dyDescent="0.2">
      <c r="A9" s="128" t="s">
        <v>58</v>
      </c>
      <c r="B9" s="140"/>
      <c r="C9" s="140"/>
      <c r="D9" s="140"/>
      <c r="E9" s="140"/>
      <c r="F9" s="140"/>
      <c r="G9" s="140"/>
      <c r="H9" s="140"/>
      <c r="I9" s="140"/>
      <c r="J9" s="140"/>
      <c r="K9" s="140"/>
      <c r="L9" s="140"/>
      <c r="M9" s="141"/>
    </row>
    <row r="10" spans="1:13" s="133" customFormat="1" ht="16" x14ac:dyDescent="0.2">
      <c r="A10" s="142" t="s">
        <v>91</v>
      </c>
      <c r="B10" s="143" t="s">
        <v>92</v>
      </c>
      <c r="C10" s="143" t="s">
        <v>93</v>
      </c>
      <c r="D10" s="142" t="s">
        <v>94</v>
      </c>
      <c r="E10" s="142" t="s">
        <v>95</v>
      </c>
      <c r="F10" s="142" t="s">
        <v>96</v>
      </c>
      <c r="G10" s="142" t="s">
        <v>97</v>
      </c>
      <c r="H10" s="142" t="s">
        <v>98</v>
      </c>
      <c r="I10" s="142" t="s">
        <v>99</v>
      </c>
      <c r="J10" s="142" t="s">
        <v>100</v>
      </c>
      <c r="K10" s="142" t="s">
        <v>101</v>
      </c>
      <c r="L10" s="142" t="s">
        <v>102</v>
      </c>
      <c r="M10" s="144" t="s">
        <v>103</v>
      </c>
    </row>
    <row r="11" spans="1:13" s="133" customFormat="1" ht="16" x14ac:dyDescent="0.2">
      <c r="A11" s="145"/>
      <c r="B11" s="145"/>
      <c r="C11" s="145"/>
      <c r="D11" s="134">
        <v>0</v>
      </c>
      <c r="E11" s="146">
        <v>10</v>
      </c>
      <c r="F11" s="147">
        <v>20</v>
      </c>
      <c r="G11" s="147">
        <v>30</v>
      </c>
      <c r="H11" s="147">
        <v>50</v>
      </c>
      <c r="I11" s="147">
        <v>80</v>
      </c>
      <c r="J11" s="147">
        <v>150</v>
      </c>
      <c r="K11" s="147">
        <v>300</v>
      </c>
      <c r="L11" s="147">
        <v>500</v>
      </c>
      <c r="M11" s="148">
        <v>1000</v>
      </c>
    </row>
    <row r="12" spans="1:13" s="133" customFormat="1" ht="51" x14ac:dyDescent="0.2">
      <c r="A12" s="137" t="s">
        <v>105</v>
      </c>
      <c r="B12" s="137" t="s">
        <v>106</v>
      </c>
      <c r="C12" s="137" t="s">
        <v>107</v>
      </c>
      <c r="D12" s="138">
        <v>3250</v>
      </c>
      <c r="E12" s="138">
        <v>3250</v>
      </c>
      <c r="F12" s="138">
        <v>3250</v>
      </c>
      <c r="G12" s="138">
        <v>3250</v>
      </c>
      <c r="H12" s="138">
        <v>3130</v>
      </c>
      <c r="I12" s="138">
        <v>3130</v>
      </c>
      <c r="J12" s="138">
        <v>3070</v>
      </c>
      <c r="K12" s="138">
        <v>3070</v>
      </c>
      <c r="L12" s="138">
        <v>3070</v>
      </c>
      <c r="M12" s="139">
        <v>2940</v>
      </c>
    </row>
    <row r="13" spans="1:13" s="133" customFormat="1" ht="51" x14ac:dyDescent="0.2">
      <c r="A13" s="137" t="s">
        <v>105</v>
      </c>
      <c r="B13" s="137" t="s">
        <v>106</v>
      </c>
      <c r="C13" s="137" t="s">
        <v>108</v>
      </c>
      <c r="D13" s="138">
        <v>2460</v>
      </c>
      <c r="E13" s="138">
        <v>2460</v>
      </c>
      <c r="F13" s="138">
        <v>2460</v>
      </c>
      <c r="G13" s="138">
        <v>2460</v>
      </c>
      <c r="H13" s="138">
        <v>2320</v>
      </c>
      <c r="I13" s="138">
        <v>2320</v>
      </c>
      <c r="J13" s="138">
        <v>2250</v>
      </c>
      <c r="K13" s="138">
        <v>2250</v>
      </c>
      <c r="L13" s="138">
        <v>2250</v>
      </c>
      <c r="M13" s="139">
        <v>2110</v>
      </c>
    </row>
    <row r="14" spans="1:13" ht="18" x14ac:dyDescent="0.2">
      <c r="A14" s="128" t="s">
        <v>59</v>
      </c>
      <c r="B14" s="128"/>
      <c r="C14" s="128"/>
      <c r="D14" s="128"/>
      <c r="E14" s="128"/>
      <c r="F14" s="128"/>
      <c r="G14" s="128"/>
      <c r="H14" s="128"/>
      <c r="I14" s="128"/>
      <c r="J14" s="128"/>
      <c r="K14" s="128"/>
      <c r="L14" s="128"/>
      <c r="M14" s="129"/>
    </row>
    <row r="15" spans="1:13" ht="16" x14ac:dyDescent="0.2">
      <c r="A15" s="130" t="s">
        <v>109</v>
      </c>
      <c r="B15" s="130" t="s">
        <v>110</v>
      </c>
      <c r="C15" s="130" t="s">
        <v>111</v>
      </c>
      <c r="D15" s="130" t="s">
        <v>94</v>
      </c>
      <c r="E15" s="131" t="s">
        <v>95</v>
      </c>
      <c r="F15" s="131" t="s">
        <v>96</v>
      </c>
      <c r="G15" s="131" t="s">
        <v>97</v>
      </c>
      <c r="H15" s="131" t="s">
        <v>98</v>
      </c>
      <c r="I15" s="131" t="s">
        <v>99</v>
      </c>
      <c r="J15" s="131" t="s">
        <v>100</v>
      </c>
      <c r="K15" s="131" t="s">
        <v>101</v>
      </c>
      <c r="L15" s="131" t="s">
        <v>102</v>
      </c>
      <c r="M15" s="149" t="s">
        <v>103</v>
      </c>
    </row>
    <row r="16" spans="1:13" s="133" customFormat="1" ht="17" x14ac:dyDescent="0.2">
      <c r="A16" s="134" t="s">
        <v>104</v>
      </c>
      <c r="B16" s="134" t="s">
        <v>104</v>
      </c>
      <c r="C16" s="134" t="s">
        <v>104</v>
      </c>
      <c r="D16" s="134">
        <v>0</v>
      </c>
      <c r="E16" s="135">
        <v>10</v>
      </c>
      <c r="F16" s="135">
        <v>20</v>
      </c>
      <c r="G16" s="135">
        <v>30</v>
      </c>
      <c r="H16" s="135">
        <v>50</v>
      </c>
      <c r="I16" s="135">
        <v>80</v>
      </c>
      <c r="J16" s="135">
        <v>150</v>
      </c>
      <c r="K16" s="135">
        <v>300</v>
      </c>
      <c r="L16" s="135">
        <v>500</v>
      </c>
      <c r="M16" s="136">
        <v>1000</v>
      </c>
    </row>
    <row r="17" spans="1:15" s="133" customFormat="1" ht="51" x14ac:dyDescent="0.2">
      <c r="A17" s="137" t="s">
        <v>105</v>
      </c>
      <c r="B17" s="137" t="s">
        <v>112</v>
      </c>
      <c r="C17" s="137" t="s">
        <v>113</v>
      </c>
      <c r="D17" s="150">
        <v>3030</v>
      </c>
      <c r="E17" s="150">
        <v>3030</v>
      </c>
      <c r="F17" s="150">
        <v>3030</v>
      </c>
      <c r="G17" s="150">
        <v>3030</v>
      </c>
      <c r="H17" s="150">
        <v>3000</v>
      </c>
      <c r="I17" s="150">
        <v>3000</v>
      </c>
      <c r="J17" s="150">
        <v>2990</v>
      </c>
      <c r="K17" s="150">
        <v>2990</v>
      </c>
      <c r="L17" s="150">
        <v>2990</v>
      </c>
      <c r="M17" s="151">
        <v>2960</v>
      </c>
    </row>
    <row r="18" spans="1:15" s="154" customFormat="1" ht="19.5" customHeight="1" x14ac:dyDescent="0.2">
      <c r="A18" s="152" t="s">
        <v>60</v>
      </c>
      <c r="B18" s="152"/>
      <c r="C18" s="152"/>
      <c r="D18" s="152"/>
      <c r="E18" s="152"/>
      <c r="F18" s="152"/>
      <c r="G18" s="152"/>
      <c r="H18" s="152"/>
      <c r="I18" s="152"/>
      <c r="J18" s="152"/>
      <c r="K18" s="152"/>
      <c r="L18" s="152"/>
      <c r="M18" s="153"/>
    </row>
    <row r="19" spans="1:15" s="133" customFormat="1" ht="16" x14ac:dyDescent="0.2">
      <c r="A19" s="130" t="s">
        <v>91</v>
      </c>
      <c r="B19" s="131" t="s">
        <v>92</v>
      </c>
      <c r="C19" s="131" t="s">
        <v>93</v>
      </c>
      <c r="D19" s="130" t="s">
        <v>94</v>
      </c>
      <c r="E19" s="131" t="s">
        <v>95</v>
      </c>
      <c r="F19" s="131" t="s">
        <v>96</v>
      </c>
      <c r="G19" s="131" t="s">
        <v>97</v>
      </c>
      <c r="H19" s="131" t="s">
        <v>98</v>
      </c>
      <c r="I19" s="131" t="s">
        <v>99</v>
      </c>
      <c r="J19" s="131" t="s">
        <v>100</v>
      </c>
      <c r="K19" s="131" t="s">
        <v>101</v>
      </c>
      <c r="L19" s="131" t="s">
        <v>102</v>
      </c>
      <c r="M19" s="149" t="s">
        <v>103</v>
      </c>
    </row>
    <row r="20" spans="1:15" s="155" customFormat="1" ht="17" x14ac:dyDescent="0.2">
      <c r="A20" s="134" t="s">
        <v>104</v>
      </c>
      <c r="B20" s="134" t="s">
        <v>104</v>
      </c>
      <c r="C20" s="134" t="s">
        <v>104</v>
      </c>
      <c r="D20" s="134">
        <v>0</v>
      </c>
      <c r="E20" s="135">
        <v>10</v>
      </c>
      <c r="F20" s="135">
        <v>20</v>
      </c>
      <c r="G20" s="135">
        <v>30</v>
      </c>
      <c r="H20" s="135">
        <v>50</v>
      </c>
      <c r="I20" s="135">
        <v>80</v>
      </c>
      <c r="J20" s="135">
        <v>150</v>
      </c>
      <c r="K20" s="135">
        <v>300</v>
      </c>
      <c r="L20" s="135">
        <v>500</v>
      </c>
      <c r="M20" s="136">
        <v>1000</v>
      </c>
      <c r="N20" s="133"/>
      <c r="O20" s="133"/>
    </row>
    <row r="21" spans="1:15" s="133" customFormat="1" ht="51" x14ac:dyDescent="0.2">
      <c r="A21" s="137" t="s">
        <v>105</v>
      </c>
      <c r="B21" s="137" t="s">
        <v>106</v>
      </c>
      <c r="C21" s="137" t="s">
        <v>114</v>
      </c>
      <c r="D21" s="138">
        <v>1960</v>
      </c>
      <c r="E21" s="138">
        <v>1960</v>
      </c>
      <c r="F21" s="138">
        <v>1960</v>
      </c>
      <c r="G21" s="138">
        <v>1960</v>
      </c>
      <c r="H21" s="138">
        <v>1840</v>
      </c>
      <c r="I21" s="138">
        <v>1840</v>
      </c>
      <c r="J21" s="138">
        <v>1780</v>
      </c>
      <c r="K21" s="138">
        <v>1780</v>
      </c>
      <c r="L21" s="138">
        <v>1780</v>
      </c>
      <c r="M21" s="139">
        <v>1650</v>
      </c>
    </row>
    <row r="22" spans="1:15" s="133" customFormat="1" ht="51" x14ac:dyDescent="0.2">
      <c r="A22" s="137" t="s">
        <v>105</v>
      </c>
      <c r="B22" s="137" t="s">
        <v>106</v>
      </c>
      <c r="C22" s="137" t="s">
        <v>115</v>
      </c>
      <c r="D22" s="138">
        <v>2210</v>
      </c>
      <c r="E22" s="138">
        <v>2210</v>
      </c>
      <c r="F22" s="138">
        <v>2210</v>
      </c>
      <c r="G22" s="138">
        <v>2210</v>
      </c>
      <c r="H22" s="138">
        <v>2090</v>
      </c>
      <c r="I22" s="138">
        <v>2090</v>
      </c>
      <c r="J22" s="138">
        <v>2030</v>
      </c>
      <c r="K22" s="138">
        <v>2030</v>
      </c>
      <c r="L22" s="138">
        <v>2030</v>
      </c>
      <c r="M22" s="139">
        <v>1900</v>
      </c>
    </row>
    <row r="23" spans="1:15" s="133" customFormat="1" ht="51" x14ac:dyDescent="0.2">
      <c r="A23" s="137" t="s">
        <v>105</v>
      </c>
      <c r="B23" s="137" t="s">
        <v>106</v>
      </c>
      <c r="C23" s="137" t="s">
        <v>116</v>
      </c>
      <c r="D23" s="138">
        <v>2210</v>
      </c>
      <c r="E23" s="138">
        <v>2210</v>
      </c>
      <c r="F23" s="138">
        <v>2210</v>
      </c>
      <c r="G23" s="138">
        <v>2210</v>
      </c>
      <c r="H23" s="138">
        <v>2070</v>
      </c>
      <c r="I23" s="138">
        <v>2070</v>
      </c>
      <c r="J23" s="138">
        <v>2000</v>
      </c>
      <c r="K23" s="138">
        <v>2000</v>
      </c>
      <c r="L23" s="138">
        <v>2000</v>
      </c>
      <c r="M23" s="139">
        <v>1860</v>
      </c>
    </row>
    <row r="24" spans="1:15" s="133" customFormat="1" ht="51" x14ac:dyDescent="0.2">
      <c r="A24" s="137" t="s">
        <v>105</v>
      </c>
      <c r="B24" s="137" t="s">
        <v>106</v>
      </c>
      <c r="C24" s="137" t="s">
        <v>117</v>
      </c>
      <c r="D24" s="138">
        <v>2460</v>
      </c>
      <c r="E24" s="138">
        <v>2460</v>
      </c>
      <c r="F24" s="138">
        <v>2460</v>
      </c>
      <c r="G24" s="138">
        <v>2460</v>
      </c>
      <c r="H24" s="138">
        <v>2320</v>
      </c>
      <c r="I24" s="138">
        <v>2320</v>
      </c>
      <c r="J24" s="138">
        <v>2250</v>
      </c>
      <c r="K24" s="138">
        <v>2250</v>
      </c>
      <c r="L24" s="138">
        <v>2250</v>
      </c>
      <c r="M24" s="139">
        <v>2110</v>
      </c>
    </row>
    <row r="25" spans="1:15" s="154" customFormat="1" ht="19.5" customHeight="1" x14ac:dyDescent="0.15">
      <c r="A25" s="156" t="s">
        <v>61</v>
      </c>
      <c r="B25" s="156"/>
      <c r="C25" s="156"/>
      <c r="D25" s="156"/>
      <c r="E25" s="156"/>
      <c r="F25" s="156"/>
      <c r="G25" s="156"/>
      <c r="H25" s="156"/>
      <c r="I25" s="156"/>
      <c r="J25" s="156"/>
      <c r="K25" s="156"/>
      <c r="L25" s="156"/>
      <c r="M25" s="157"/>
    </row>
    <row r="26" spans="1:15" s="133" customFormat="1" ht="16" x14ac:dyDescent="0.2">
      <c r="A26" s="130" t="s">
        <v>91</v>
      </c>
      <c r="B26" s="131" t="s">
        <v>92</v>
      </c>
      <c r="C26" s="131" t="s">
        <v>93</v>
      </c>
      <c r="D26" s="130" t="s">
        <v>94</v>
      </c>
      <c r="E26" s="131" t="s">
        <v>95</v>
      </c>
      <c r="F26" s="131" t="s">
        <v>96</v>
      </c>
      <c r="G26" s="131" t="s">
        <v>97</v>
      </c>
      <c r="H26" s="131" t="s">
        <v>98</v>
      </c>
      <c r="I26" s="131" t="s">
        <v>99</v>
      </c>
      <c r="J26" s="131" t="s">
        <v>100</v>
      </c>
      <c r="K26" s="131" t="s">
        <v>101</v>
      </c>
      <c r="L26" s="131" t="s">
        <v>102</v>
      </c>
      <c r="M26" s="149" t="s">
        <v>103</v>
      </c>
    </row>
    <row r="27" spans="1:15" s="133" customFormat="1" ht="17" x14ac:dyDescent="0.2">
      <c r="A27" s="134" t="s">
        <v>104</v>
      </c>
      <c r="B27" s="134" t="s">
        <v>104</v>
      </c>
      <c r="C27" s="134" t="s">
        <v>104</v>
      </c>
      <c r="D27" s="134">
        <v>0</v>
      </c>
      <c r="E27" s="135" t="s">
        <v>118</v>
      </c>
      <c r="F27" s="135" t="s">
        <v>118</v>
      </c>
      <c r="G27" s="135" t="s">
        <v>118</v>
      </c>
      <c r="H27" s="135" t="s">
        <v>118</v>
      </c>
      <c r="I27" s="135" t="s">
        <v>118</v>
      </c>
      <c r="J27" s="135" t="s">
        <v>118</v>
      </c>
      <c r="K27" s="135" t="s">
        <v>118</v>
      </c>
      <c r="L27" s="135" t="s">
        <v>118</v>
      </c>
      <c r="M27" s="136" t="s">
        <v>118</v>
      </c>
    </row>
    <row r="28" spans="1:15" s="133" customFormat="1" ht="85" x14ac:dyDescent="0.2">
      <c r="A28" s="137" t="s">
        <v>105</v>
      </c>
      <c r="B28" s="137" t="s">
        <v>119</v>
      </c>
      <c r="C28" s="137" t="s">
        <v>120</v>
      </c>
      <c r="D28" s="138">
        <v>4800</v>
      </c>
      <c r="E28" s="138"/>
      <c r="F28" s="138"/>
      <c r="G28" s="138"/>
      <c r="H28" s="138"/>
      <c r="I28" s="138"/>
      <c r="J28" s="138"/>
      <c r="K28" s="138"/>
      <c r="L28" s="138"/>
      <c r="M28" s="139"/>
    </row>
    <row r="29" spans="1:15" s="154" customFormat="1" ht="18" customHeight="1" x14ac:dyDescent="0.2">
      <c r="A29" s="152" t="s">
        <v>63</v>
      </c>
      <c r="B29" s="152"/>
      <c r="C29" s="152"/>
      <c r="D29" s="152"/>
      <c r="E29" s="152"/>
      <c r="F29" s="152"/>
      <c r="G29" s="152"/>
      <c r="H29" s="152"/>
      <c r="I29" s="152"/>
      <c r="J29" s="152"/>
      <c r="K29" s="152"/>
      <c r="L29" s="152"/>
      <c r="M29" s="153"/>
    </row>
    <row r="30" spans="1:15" s="133" customFormat="1" ht="17" x14ac:dyDescent="0.2">
      <c r="A30" s="130" t="s">
        <v>121</v>
      </c>
      <c r="B30" s="158" t="s">
        <v>122</v>
      </c>
      <c r="C30" s="134" t="s">
        <v>104</v>
      </c>
      <c r="D30" s="134" t="s">
        <v>104</v>
      </c>
      <c r="E30" s="130" t="s">
        <v>95</v>
      </c>
      <c r="F30" s="131" t="s">
        <v>96</v>
      </c>
      <c r="G30" s="131" t="s">
        <v>97</v>
      </c>
      <c r="H30" s="131" t="s">
        <v>98</v>
      </c>
      <c r="I30" s="131" t="s">
        <v>99</v>
      </c>
      <c r="J30" s="131" t="s">
        <v>100</v>
      </c>
      <c r="K30" s="131" t="s">
        <v>101</v>
      </c>
      <c r="L30" s="131" t="s">
        <v>102</v>
      </c>
      <c r="M30" s="149" t="s">
        <v>103</v>
      </c>
    </row>
    <row r="31" spans="1:15" s="155" customFormat="1" ht="17" x14ac:dyDescent="0.2">
      <c r="A31" s="159" t="s">
        <v>123</v>
      </c>
      <c r="B31" s="13">
        <v>1</v>
      </c>
      <c r="C31" s="134" t="s">
        <v>104</v>
      </c>
      <c r="D31" s="134" t="s">
        <v>104</v>
      </c>
      <c r="E31" s="135">
        <v>10</v>
      </c>
      <c r="F31" s="135">
        <v>20</v>
      </c>
      <c r="G31" s="135">
        <v>30</v>
      </c>
      <c r="H31" s="135">
        <v>50</v>
      </c>
      <c r="I31" s="135">
        <v>80</v>
      </c>
      <c r="J31" s="135">
        <v>150</v>
      </c>
      <c r="K31" s="135">
        <v>300</v>
      </c>
      <c r="L31" s="135">
        <v>500</v>
      </c>
      <c r="M31" s="136">
        <v>1000</v>
      </c>
      <c r="N31" s="133"/>
      <c r="O31" s="133"/>
    </row>
    <row r="32" spans="1:15" s="133" customFormat="1" ht="17" x14ac:dyDescent="0.2">
      <c r="A32" s="160" t="s">
        <v>124</v>
      </c>
      <c r="B32" s="161">
        <v>294000</v>
      </c>
      <c r="C32" s="134" t="s">
        <v>104</v>
      </c>
      <c r="D32" s="134" t="s">
        <v>104</v>
      </c>
      <c r="E32" s="161">
        <v>294000</v>
      </c>
      <c r="F32" s="161">
        <v>294000</v>
      </c>
      <c r="G32" s="161">
        <v>294000</v>
      </c>
      <c r="H32" s="161">
        <v>391000</v>
      </c>
      <c r="I32" s="161">
        <v>391000</v>
      </c>
      <c r="J32" s="161">
        <v>399000</v>
      </c>
      <c r="K32" s="161">
        <v>399000</v>
      </c>
      <c r="L32" s="161">
        <v>399000</v>
      </c>
      <c r="M32" s="162">
        <v>399000</v>
      </c>
    </row>
    <row r="33" spans="1:13" s="154" customFormat="1" ht="18" x14ac:dyDescent="0.2">
      <c r="A33" s="152" t="s">
        <v>65</v>
      </c>
      <c r="B33" s="152"/>
      <c r="C33" s="152"/>
      <c r="D33" s="152"/>
      <c r="E33" s="152"/>
      <c r="F33" s="152"/>
      <c r="G33" s="152"/>
      <c r="H33" s="152"/>
      <c r="I33" s="152"/>
      <c r="J33" s="152"/>
      <c r="K33" s="152"/>
      <c r="L33" s="152"/>
      <c r="M33" s="153"/>
    </row>
    <row r="34" spans="1:13" s="133" customFormat="1" ht="34" x14ac:dyDescent="0.2">
      <c r="A34" s="163"/>
      <c r="B34" s="158" t="s">
        <v>125</v>
      </c>
      <c r="C34" s="134" t="s">
        <v>104</v>
      </c>
      <c r="D34" s="134" t="s">
        <v>104</v>
      </c>
      <c r="E34" s="131" t="s">
        <v>95</v>
      </c>
      <c r="F34" s="131" t="s">
        <v>96</v>
      </c>
      <c r="G34" s="131" t="s">
        <v>97</v>
      </c>
      <c r="H34" s="131" t="s">
        <v>98</v>
      </c>
      <c r="I34" s="131" t="s">
        <v>99</v>
      </c>
      <c r="J34" s="131" t="s">
        <v>100</v>
      </c>
      <c r="K34" s="131" t="s">
        <v>101</v>
      </c>
      <c r="L34" s="131" t="s">
        <v>102</v>
      </c>
      <c r="M34" s="149" t="s">
        <v>103</v>
      </c>
    </row>
    <row r="35" spans="1:13" s="133" customFormat="1" ht="17" x14ac:dyDescent="0.2">
      <c r="A35" s="159" t="s">
        <v>126</v>
      </c>
      <c r="B35" s="16">
        <v>0</v>
      </c>
      <c r="C35" s="134" t="s">
        <v>104</v>
      </c>
      <c r="D35" s="134" t="s">
        <v>104</v>
      </c>
      <c r="E35" s="135">
        <v>10</v>
      </c>
      <c r="F35" s="135">
        <v>20</v>
      </c>
      <c r="G35" s="135">
        <v>30</v>
      </c>
      <c r="H35" s="135">
        <v>50</v>
      </c>
      <c r="I35" s="135">
        <v>80</v>
      </c>
      <c r="J35" s="135">
        <v>150</v>
      </c>
      <c r="K35" s="135">
        <v>300</v>
      </c>
      <c r="L35" s="135">
        <v>500</v>
      </c>
      <c r="M35" s="136">
        <v>1000</v>
      </c>
    </row>
    <row r="36" spans="1:13" s="133" customFormat="1" ht="17" x14ac:dyDescent="0.2">
      <c r="A36" s="164" t="s">
        <v>127</v>
      </c>
      <c r="B36" s="161">
        <v>100</v>
      </c>
      <c r="C36" s="134" t="s">
        <v>104</v>
      </c>
      <c r="D36" s="134" t="s">
        <v>104</v>
      </c>
      <c r="E36" s="161">
        <v>100</v>
      </c>
      <c r="F36" s="161">
        <v>100</v>
      </c>
      <c r="G36" s="161">
        <v>100</v>
      </c>
      <c r="H36" s="161">
        <v>100</v>
      </c>
      <c r="I36" s="161">
        <v>80</v>
      </c>
      <c r="J36" s="161">
        <v>23</v>
      </c>
      <c r="K36" s="161">
        <v>23</v>
      </c>
      <c r="L36" s="161">
        <v>23</v>
      </c>
      <c r="M36" s="162">
        <v>23</v>
      </c>
    </row>
    <row r="37" spans="1:13" s="133" customFormat="1" ht="17" x14ac:dyDescent="0.2">
      <c r="A37" s="164" t="s">
        <v>128</v>
      </c>
      <c r="B37" s="161">
        <v>100</v>
      </c>
      <c r="C37" s="134" t="s">
        <v>104</v>
      </c>
      <c r="D37" s="134" t="s">
        <v>104</v>
      </c>
      <c r="E37" s="161">
        <v>100</v>
      </c>
      <c r="F37" s="161">
        <v>100</v>
      </c>
      <c r="G37" s="161">
        <v>100</v>
      </c>
      <c r="H37" s="161">
        <v>100</v>
      </c>
      <c r="I37" s="161">
        <v>80</v>
      </c>
      <c r="J37" s="161">
        <v>23</v>
      </c>
      <c r="K37" s="161">
        <v>23</v>
      </c>
      <c r="L37" s="161">
        <v>23</v>
      </c>
      <c r="M37" s="162">
        <v>23</v>
      </c>
    </row>
    <row r="38" spans="1:13" s="133" customFormat="1" ht="17" x14ac:dyDescent="0.2">
      <c r="A38" s="165" t="s">
        <v>129</v>
      </c>
      <c r="B38" s="161">
        <v>100</v>
      </c>
      <c r="C38" s="134" t="s">
        <v>104</v>
      </c>
      <c r="D38" s="134" t="s">
        <v>104</v>
      </c>
      <c r="E38" s="161"/>
      <c r="F38" s="161"/>
      <c r="G38" s="161"/>
      <c r="H38" s="161"/>
      <c r="I38" s="161"/>
      <c r="J38" s="161"/>
      <c r="K38" s="161"/>
      <c r="L38" s="161"/>
      <c r="M38" s="162"/>
    </row>
    <row r="39" spans="1:13" s="154" customFormat="1" ht="19.5" customHeight="1" x14ac:dyDescent="0.2">
      <c r="A39" s="166" t="s">
        <v>68</v>
      </c>
      <c r="B39" s="167"/>
      <c r="C39" s="152"/>
      <c r="D39" s="152"/>
      <c r="E39" s="152"/>
      <c r="F39" s="152"/>
      <c r="G39" s="152"/>
      <c r="H39" s="152"/>
      <c r="I39" s="152"/>
      <c r="J39" s="152"/>
      <c r="K39" s="152"/>
      <c r="L39" s="152"/>
      <c r="M39" s="153"/>
    </row>
    <row r="40" spans="1:13" s="154" customFormat="1" ht="17" x14ac:dyDescent="0.2">
      <c r="A40" s="168" t="s">
        <v>130</v>
      </c>
      <c r="B40" s="130" t="s">
        <v>122</v>
      </c>
      <c r="C40" s="134" t="s">
        <v>104</v>
      </c>
      <c r="D40" s="134" t="s">
        <v>104</v>
      </c>
      <c r="E40" s="134" t="s">
        <v>104</v>
      </c>
      <c r="F40" s="134" t="s">
        <v>104</v>
      </c>
      <c r="G40" s="134" t="s">
        <v>104</v>
      </c>
      <c r="H40" s="134" t="s">
        <v>104</v>
      </c>
      <c r="I40" s="134" t="s">
        <v>104</v>
      </c>
      <c r="J40" s="134" t="s">
        <v>104</v>
      </c>
      <c r="K40" s="134" t="s">
        <v>104</v>
      </c>
      <c r="L40" s="134" t="s">
        <v>104</v>
      </c>
      <c r="M40" s="169" t="s">
        <v>104</v>
      </c>
    </row>
    <row r="41" spans="1:13" s="154" customFormat="1" ht="17" x14ac:dyDescent="0.2">
      <c r="A41" s="164" t="s">
        <v>131</v>
      </c>
      <c r="B41" s="161">
        <v>64000</v>
      </c>
      <c r="C41" s="134" t="s">
        <v>104</v>
      </c>
      <c r="D41" s="134" t="s">
        <v>104</v>
      </c>
      <c r="E41" s="134" t="s">
        <v>104</v>
      </c>
      <c r="F41" s="134" t="s">
        <v>104</v>
      </c>
      <c r="G41" s="134" t="s">
        <v>104</v>
      </c>
      <c r="H41" s="134" t="s">
        <v>104</v>
      </c>
      <c r="I41" s="134" t="s">
        <v>104</v>
      </c>
      <c r="J41" s="134" t="s">
        <v>104</v>
      </c>
      <c r="K41" s="134" t="s">
        <v>104</v>
      </c>
      <c r="L41" s="134" t="s">
        <v>104</v>
      </c>
      <c r="M41" s="169" t="s">
        <v>104</v>
      </c>
    </row>
    <row r="42" spans="1:13" s="154" customFormat="1" ht="17" x14ac:dyDescent="0.2">
      <c r="A42" s="164" t="s">
        <v>132</v>
      </c>
      <c r="B42" s="161">
        <v>64000</v>
      </c>
      <c r="C42" s="134" t="s">
        <v>104</v>
      </c>
      <c r="D42" s="134" t="s">
        <v>104</v>
      </c>
      <c r="E42" s="134" t="s">
        <v>104</v>
      </c>
      <c r="F42" s="134" t="s">
        <v>104</v>
      </c>
      <c r="G42" s="134" t="s">
        <v>104</v>
      </c>
      <c r="H42" s="134" t="s">
        <v>104</v>
      </c>
      <c r="I42" s="134" t="s">
        <v>104</v>
      </c>
      <c r="J42" s="134" t="s">
        <v>104</v>
      </c>
      <c r="K42" s="134" t="s">
        <v>104</v>
      </c>
      <c r="L42" s="134" t="s">
        <v>104</v>
      </c>
      <c r="M42" s="169" t="s">
        <v>104</v>
      </c>
    </row>
    <row r="43" spans="1:13" s="154" customFormat="1" ht="17" x14ac:dyDescent="0.2">
      <c r="A43" s="165" t="s">
        <v>133</v>
      </c>
      <c r="B43" s="161">
        <v>48000</v>
      </c>
      <c r="C43" s="134" t="s">
        <v>104</v>
      </c>
      <c r="D43" s="134" t="s">
        <v>104</v>
      </c>
      <c r="E43" s="134" t="s">
        <v>104</v>
      </c>
      <c r="F43" s="134" t="s">
        <v>104</v>
      </c>
      <c r="G43" s="134" t="s">
        <v>104</v>
      </c>
      <c r="H43" s="134" t="s">
        <v>104</v>
      </c>
      <c r="I43" s="134" t="s">
        <v>104</v>
      </c>
      <c r="J43" s="134" t="s">
        <v>104</v>
      </c>
      <c r="K43" s="134" t="s">
        <v>104</v>
      </c>
      <c r="L43" s="134" t="s">
        <v>104</v>
      </c>
      <c r="M43" s="169" t="s">
        <v>104</v>
      </c>
    </row>
    <row r="44" spans="1:13" s="154" customFormat="1" ht="19.5" customHeight="1" x14ac:dyDescent="0.2">
      <c r="A44" s="166" t="s">
        <v>70</v>
      </c>
      <c r="B44" s="170"/>
      <c r="C44" s="152"/>
      <c r="D44" s="152"/>
      <c r="E44" s="170"/>
      <c r="F44" s="170"/>
      <c r="G44" s="170"/>
      <c r="H44" s="170"/>
      <c r="I44" s="170"/>
      <c r="J44" s="170"/>
      <c r="K44" s="170"/>
      <c r="L44" s="170"/>
      <c r="M44" s="171"/>
    </row>
    <row r="45" spans="1:13" s="133" customFormat="1" ht="17" x14ac:dyDescent="0.2">
      <c r="A45" s="163"/>
      <c r="B45" s="130" t="s">
        <v>94</v>
      </c>
      <c r="C45" s="134" t="s">
        <v>104</v>
      </c>
      <c r="D45" s="134" t="s">
        <v>104</v>
      </c>
      <c r="E45" s="131" t="s">
        <v>95</v>
      </c>
      <c r="F45" s="131" t="s">
        <v>96</v>
      </c>
      <c r="G45" s="131" t="s">
        <v>97</v>
      </c>
      <c r="H45" s="131" t="s">
        <v>98</v>
      </c>
      <c r="I45" s="131" t="s">
        <v>99</v>
      </c>
      <c r="J45" s="131" t="s">
        <v>100</v>
      </c>
      <c r="K45" s="131" t="s">
        <v>101</v>
      </c>
      <c r="L45" s="131" t="s">
        <v>102</v>
      </c>
      <c r="M45" s="149" t="s">
        <v>103</v>
      </c>
    </row>
    <row r="46" spans="1:13" s="133" customFormat="1" ht="17" x14ac:dyDescent="0.2">
      <c r="A46" s="159" t="s">
        <v>126</v>
      </c>
      <c r="B46" s="16">
        <v>0</v>
      </c>
      <c r="C46" s="134" t="s">
        <v>104</v>
      </c>
      <c r="D46" s="134" t="s">
        <v>104</v>
      </c>
      <c r="E46" s="135">
        <v>10</v>
      </c>
      <c r="F46" s="135">
        <v>20</v>
      </c>
      <c r="G46" s="135">
        <v>30</v>
      </c>
      <c r="H46" s="135">
        <v>50</v>
      </c>
      <c r="I46" s="135">
        <v>80</v>
      </c>
      <c r="J46" s="135">
        <v>150</v>
      </c>
      <c r="K46" s="135">
        <v>300</v>
      </c>
      <c r="L46" s="135">
        <v>500</v>
      </c>
      <c r="M46" s="136">
        <v>1000</v>
      </c>
    </row>
    <row r="47" spans="1:13" s="175" customFormat="1" ht="17" x14ac:dyDescent="0.2">
      <c r="A47" s="172" t="s">
        <v>134</v>
      </c>
      <c r="B47" s="173"/>
      <c r="C47" s="134" t="s">
        <v>104</v>
      </c>
      <c r="D47" s="134" t="s">
        <v>104</v>
      </c>
      <c r="E47" s="173"/>
      <c r="F47" s="173"/>
      <c r="G47" s="173"/>
      <c r="H47" s="173"/>
      <c r="I47" s="173"/>
      <c r="J47" s="173"/>
      <c r="K47" s="173"/>
      <c r="L47" s="173"/>
      <c r="M47" s="174"/>
    </row>
    <row r="48" spans="1:13" s="175" customFormat="1" ht="17" x14ac:dyDescent="0.2">
      <c r="A48" s="172" t="s">
        <v>135</v>
      </c>
      <c r="B48" s="173"/>
      <c r="C48" s="134" t="s">
        <v>104</v>
      </c>
      <c r="D48" s="134" t="s">
        <v>104</v>
      </c>
      <c r="E48" s="173"/>
      <c r="F48" s="173"/>
      <c r="G48" s="173"/>
      <c r="H48" s="173"/>
      <c r="I48" s="173"/>
      <c r="J48" s="173"/>
      <c r="K48" s="173"/>
      <c r="L48" s="173"/>
      <c r="M48" s="174"/>
    </row>
    <row r="49" spans="1:13" s="175" customFormat="1" ht="17" x14ac:dyDescent="0.2">
      <c r="A49" s="172" t="s">
        <v>136</v>
      </c>
      <c r="B49" s="173"/>
      <c r="C49" s="134" t="s">
        <v>104</v>
      </c>
      <c r="D49" s="134" t="s">
        <v>104</v>
      </c>
      <c r="E49" s="173"/>
      <c r="F49" s="173"/>
      <c r="G49" s="173"/>
      <c r="H49" s="173"/>
      <c r="I49" s="173"/>
      <c r="J49" s="173"/>
      <c r="K49" s="173"/>
      <c r="L49" s="173"/>
      <c r="M49" s="174"/>
    </row>
    <row r="50" spans="1:13" s="175" customFormat="1" ht="17" x14ac:dyDescent="0.2">
      <c r="A50" s="176" t="s">
        <v>137</v>
      </c>
      <c r="B50" s="161">
        <v>3250</v>
      </c>
      <c r="C50" s="134" t="s">
        <v>104</v>
      </c>
      <c r="D50" s="134" t="s">
        <v>104</v>
      </c>
      <c r="E50" s="161">
        <v>1950</v>
      </c>
      <c r="F50" s="161">
        <v>1560</v>
      </c>
      <c r="G50" s="161">
        <v>1300</v>
      </c>
      <c r="H50" s="161">
        <v>1040</v>
      </c>
      <c r="I50" s="161">
        <v>980</v>
      </c>
      <c r="J50" s="161">
        <v>850</v>
      </c>
      <c r="K50" s="161">
        <v>780</v>
      </c>
      <c r="L50" s="161">
        <v>750</v>
      </c>
      <c r="M50" s="162">
        <v>720</v>
      </c>
    </row>
    <row r="51" spans="1:13" s="133" customFormat="1" ht="19.5" customHeight="1" x14ac:dyDescent="0.2">
      <c r="A51" s="166" t="s">
        <v>138</v>
      </c>
      <c r="B51" s="166"/>
      <c r="C51" s="152"/>
      <c r="D51" s="152"/>
      <c r="E51" s="166"/>
      <c r="F51" s="166"/>
      <c r="G51" s="166"/>
      <c r="H51" s="166"/>
      <c r="I51" s="166"/>
      <c r="J51" s="166"/>
      <c r="K51" s="166"/>
      <c r="L51" s="166"/>
      <c r="M51" s="177"/>
    </row>
    <row r="52" spans="1:13" s="133" customFormat="1" ht="17" x14ac:dyDescent="0.2">
      <c r="A52" s="163"/>
      <c r="B52" s="130" t="s">
        <v>139</v>
      </c>
      <c r="C52" s="134" t="s">
        <v>104</v>
      </c>
      <c r="D52" s="134" t="s">
        <v>104</v>
      </c>
      <c r="E52" s="131" t="s">
        <v>95</v>
      </c>
      <c r="F52" s="131" t="s">
        <v>96</v>
      </c>
      <c r="G52" s="131" t="s">
        <v>97</v>
      </c>
      <c r="H52" s="131" t="s">
        <v>98</v>
      </c>
      <c r="I52" s="131" t="s">
        <v>99</v>
      </c>
      <c r="J52" s="131" t="s">
        <v>100</v>
      </c>
      <c r="K52" s="131" t="s">
        <v>101</v>
      </c>
      <c r="L52" s="131" t="s">
        <v>102</v>
      </c>
      <c r="M52" s="149" t="s">
        <v>103</v>
      </c>
    </row>
    <row r="53" spans="1:13" s="133" customFormat="1" ht="17" x14ac:dyDescent="0.2">
      <c r="A53" s="159" t="s">
        <v>126</v>
      </c>
      <c r="B53" s="16">
        <v>0</v>
      </c>
      <c r="C53" s="134" t="s">
        <v>104</v>
      </c>
      <c r="D53" s="134" t="s">
        <v>104</v>
      </c>
      <c r="E53" s="135">
        <v>10</v>
      </c>
      <c r="F53" s="135">
        <v>20</v>
      </c>
      <c r="G53" s="135">
        <v>30</v>
      </c>
      <c r="H53" s="135">
        <v>50</v>
      </c>
      <c r="I53" s="135">
        <v>80</v>
      </c>
      <c r="J53" s="135">
        <v>150</v>
      </c>
      <c r="K53" s="135">
        <v>300</v>
      </c>
      <c r="L53" s="135">
        <v>500</v>
      </c>
      <c r="M53" s="136">
        <v>1000</v>
      </c>
    </row>
    <row r="54" spans="1:13" s="133" customFormat="1" ht="17" x14ac:dyDescent="0.2">
      <c r="A54" s="164" t="s">
        <v>140</v>
      </c>
      <c r="B54" s="161">
        <v>20</v>
      </c>
      <c r="C54" s="134" t="s">
        <v>104</v>
      </c>
      <c r="D54" s="134" t="s">
        <v>104</v>
      </c>
      <c r="E54" s="161">
        <v>20</v>
      </c>
      <c r="F54" s="161">
        <v>20</v>
      </c>
      <c r="G54" s="161">
        <v>18</v>
      </c>
      <c r="H54" s="161">
        <v>15</v>
      </c>
      <c r="I54" s="161">
        <v>12</v>
      </c>
      <c r="J54" s="161">
        <v>10</v>
      </c>
      <c r="K54" s="161">
        <v>10</v>
      </c>
      <c r="L54" s="161">
        <v>10</v>
      </c>
      <c r="M54" s="162">
        <v>10</v>
      </c>
    </row>
    <row r="55" spans="1:13" s="133" customFormat="1" ht="17" x14ac:dyDescent="0.2">
      <c r="A55" s="164" t="s">
        <v>141</v>
      </c>
      <c r="B55" s="161">
        <v>18</v>
      </c>
      <c r="C55" s="134" t="s">
        <v>104</v>
      </c>
      <c r="D55" s="134" t="s">
        <v>104</v>
      </c>
      <c r="E55" s="161">
        <v>18</v>
      </c>
      <c r="F55" s="161">
        <v>18</v>
      </c>
      <c r="G55" s="161">
        <v>16.2</v>
      </c>
      <c r="H55" s="161">
        <v>13.5</v>
      </c>
      <c r="I55" s="161">
        <v>10.799999999999999</v>
      </c>
      <c r="J55" s="161">
        <v>9</v>
      </c>
      <c r="K55" s="161">
        <v>9</v>
      </c>
      <c r="L55" s="161">
        <v>9</v>
      </c>
      <c r="M55" s="162">
        <v>9</v>
      </c>
    </row>
    <row r="56" spans="1:13" s="133" customFormat="1" ht="17" x14ac:dyDescent="0.2">
      <c r="A56" s="164" t="s">
        <v>142</v>
      </c>
      <c r="B56" s="161" t="s">
        <v>143</v>
      </c>
      <c r="C56" s="134" t="s">
        <v>104</v>
      </c>
      <c r="D56" s="134" t="s">
        <v>104</v>
      </c>
      <c r="E56" s="161" t="s">
        <v>143</v>
      </c>
      <c r="F56" s="161" t="s">
        <v>143</v>
      </c>
      <c r="G56" s="161" t="s">
        <v>143</v>
      </c>
      <c r="H56" s="161" t="s">
        <v>143</v>
      </c>
      <c r="I56" s="161" t="s">
        <v>143</v>
      </c>
      <c r="J56" s="161" t="s">
        <v>143</v>
      </c>
      <c r="K56" s="161" t="s">
        <v>143</v>
      </c>
      <c r="L56" s="161" t="s">
        <v>143</v>
      </c>
      <c r="M56" s="162" t="s">
        <v>143</v>
      </c>
    </row>
    <row r="57" spans="1:13" s="133" customFormat="1" ht="17" x14ac:dyDescent="0.2">
      <c r="A57" s="164" t="s">
        <v>144</v>
      </c>
      <c r="B57" s="161" t="s">
        <v>143</v>
      </c>
      <c r="C57" s="134" t="s">
        <v>104</v>
      </c>
      <c r="D57" s="134" t="s">
        <v>104</v>
      </c>
      <c r="E57" s="161" t="s">
        <v>143</v>
      </c>
      <c r="F57" s="161" t="s">
        <v>143</v>
      </c>
      <c r="G57" s="161" t="s">
        <v>143</v>
      </c>
      <c r="H57" s="161" t="s">
        <v>143</v>
      </c>
      <c r="I57" s="161" t="s">
        <v>143</v>
      </c>
      <c r="J57" s="161" t="s">
        <v>143</v>
      </c>
      <c r="K57" s="161" t="s">
        <v>143</v>
      </c>
      <c r="L57" s="161" t="s">
        <v>143</v>
      </c>
      <c r="M57" s="162" t="s">
        <v>143</v>
      </c>
    </row>
    <row r="58" spans="1:13" ht="19" x14ac:dyDescent="0.2">
      <c r="A58" s="178" t="s">
        <v>73</v>
      </c>
      <c r="B58" s="166"/>
      <c r="C58" s="166"/>
      <c r="D58" s="166"/>
      <c r="E58" s="166"/>
      <c r="F58" s="166"/>
      <c r="G58" s="166"/>
      <c r="H58" s="166"/>
      <c r="I58" s="166"/>
      <c r="J58" s="166"/>
      <c r="K58" s="166"/>
      <c r="L58" s="166"/>
      <c r="M58" s="177"/>
    </row>
    <row r="59" spans="1:13" ht="17" x14ac:dyDescent="0.2">
      <c r="A59" s="163"/>
      <c r="B59" s="179" t="s">
        <v>145</v>
      </c>
      <c r="C59" s="134" t="s">
        <v>104</v>
      </c>
      <c r="D59" s="134" t="s">
        <v>104</v>
      </c>
      <c r="E59" s="134" t="s">
        <v>104</v>
      </c>
      <c r="F59" s="134" t="s">
        <v>104</v>
      </c>
      <c r="G59" s="134" t="s">
        <v>104</v>
      </c>
      <c r="H59" s="134" t="s">
        <v>104</v>
      </c>
      <c r="I59" s="134" t="s">
        <v>104</v>
      </c>
      <c r="J59" s="134" t="s">
        <v>104</v>
      </c>
      <c r="K59" s="134" t="s">
        <v>104</v>
      </c>
      <c r="L59" s="134" t="s">
        <v>104</v>
      </c>
      <c r="M59" s="169" t="s">
        <v>104</v>
      </c>
    </row>
    <row r="60" spans="1:13" s="154" customFormat="1" ht="17" x14ac:dyDescent="0.2">
      <c r="A60" s="180" t="s">
        <v>146</v>
      </c>
      <c r="B60" s="181">
        <v>230</v>
      </c>
      <c r="C60" s="134" t="s">
        <v>104</v>
      </c>
      <c r="D60" s="134" t="s">
        <v>104</v>
      </c>
      <c r="E60" s="134" t="s">
        <v>104</v>
      </c>
      <c r="F60" s="134" t="s">
        <v>104</v>
      </c>
      <c r="G60" s="134" t="s">
        <v>104</v>
      </c>
      <c r="H60" s="134" t="s">
        <v>104</v>
      </c>
      <c r="I60" s="134" t="s">
        <v>104</v>
      </c>
      <c r="J60" s="134" t="s">
        <v>104</v>
      </c>
      <c r="K60" s="134" t="s">
        <v>104</v>
      </c>
      <c r="L60" s="134" t="s">
        <v>104</v>
      </c>
      <c r="M60" s="169" t="s">
        <v>104</v>
      </c>
    </row>
    <row r="61" spans="1:13" s="154" customFormat="1" ht="17" x14ac:dyDescent="0.2">
      <c r="A61" s="180" t="s">
        <v>147</v>
      </c>
      <c r="B61" s="181">
        <v>190</v>
      </c>
      <c r="C61" s="134" t="s">
        <v>104</v>
      </c>
      <c r="D61" s="134" t="s">
        <v>104</v>
      </c>
      <c r="E61" s="134" t="s">
        <v>104</v>
      </c>
      <c r="F61" s="134" t="s">
        <v>104</v>
      </c>
      <c r="G61" s="134" t="s">
        <v>104</v>
      </c>
      <c r="H61" s="134" t="s">
        <v>104</v>
      </c>
      <c r="I61" s="134" t="s">
        <v>104</v>
      </c>
      <c r="J61" s="134" t="s">
        <v>104</v>
      </c>
      <c r="K61" s="134" t="s">
        <v>104</v>
      </c>
      <c r="L61" s="134" t="s">
        <v>104</v>
      </c>
      <c r="M61" s="169" t="s">
        <v>104</v>
      </c>
    </row>
    <row r="62" spans="1:13" s="154" customFormat="1" ht="17" x14ac:dyDescent="0.2">
      <c r="A62" s="180" t="s">
        <v>148</v>
      </c>
      <c r="B62" s="181">
        <v>190</v>
      </c>
      <c r="C62" s="134" t="s">
        <v>104</v>
      </c>
      <c r="D62" s="134" t="s">
        <v>104</v>
      </c>
      <c r="E62" s="134" t="s">
        <v>104</v>
      </c>
      <c r="F62" s="134" t="s">
        <v>104</v>
      </c>
      <c r="G62" s="134" t="s">
        <v>104</v>
      </c>
      <c r="H62" s="134" t="s">
        <v>104</v>
      </c>
      <c r="I62" s="134" t="s">
        <v>104</v>
      </c>
      <c r="J62" s="134" t="s">
        <v>104</v>
      </c>
      <c r="K62" s="134" t="s">
        <v>104</v>
      </c>
      <c r="L62" s="134" t="s">
        <v>104</v>
      </c>
      <c r="M62" s="169" t="s">
        <v>104</v>
      </c>
    </row>
  </sheetData>
  <sheetProtection algorithmName="SHA-512" hashValue="A2SesK7kI101QafmhCSVBVDldlxdt2cOPtyw/JRT9xHpmEmKH7Baxf+eO3hXUd3CjLFqB7oZgKwN59exNAPf6g==" saltValue="C/e5dUZscN9Oh9hPgTsGBA==" spinCount="100000" sheet="1" selectLockedCells="1"/>
  <dataValidations count="1">
    <dataValidation allowBlank="1" showErrorMessage="1" sqref="A3:M62" xr:uid="{8B456580-EA30-4CFF-AE61-97FDAEE7D689}"/>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B796D-1E1D-4B7A-83FB-A33F6D512B06}">
  <sheetPr>
    <tabColor theme="2" tint="-9.9978637043366805E-2"/>
  </sheetPr>
  <dimension ref="A3:P59"/>
  <sheetViews>
    <sheetView zoomScale="60" zoomScaleNormal="60" workbookViewId="0"/>
  </sheetViews>
  <sheetFormatPr baseColWidth="10" defaultColWidth="0" defaultRowHeight="15" x14ac:dyDescent="0.2"/>
  <cols>
    <col min="1" max="1" width="108.5" style="127" bestFit="1" customWidth="1"/>
    <col min="2" max="2" width="26.83203125" style="127" bestFit="1" customWidth="1"/>
    <col min="3" max="3" width="30.1640625" style="127" bestFit="1" customWidth="1"/>
    <col min="4" max="4" width="29.6640625" style="127" bestFit="1" customWidth="1"/>
    <col min="5" max="12" width="18.5" style="127" bestFit="1" customWidth="1"/>
    <col min="13" max="13" width="24.5" style="127" customWidth="1"/>
    <col min="14" max="15" width="8.6640625" style="127" customWidth="1"/>
    <col min="16" max="16384" width="8.6640625" style="127" hidden="1"/>
  </cols>
  <sheetData>
    <row r="3" spans="1:16" ht="18" x14ac:dyDescent="0.2">
      <c r="A3" s="125" t="s">
        <v>387</v>
      </c>
      <c r="B3" s="125"/>
      <c r="C3" s="125"/>
      <c r="D3" s="125"/>
      <c r="E3" s="125"/>
      <c r="F3" s="125"/>
      <c r="G3" s="125"/>
      <c r="H3" s="125"/>
      <c r="I3" s="125"/>
      <c r="J3" s="125"/>
      <c r="K3" s="125"/>
      <c r="L3" s="125"/>
      <c r="M3" s="126"/>
    </row>
    <row r="4" spans="1:16" ht="18" x14ac:dyDescent="0.2">
      <c r="A4" s="128" t="s">
        <v>57</v>
      </c>
      <c r="B4" s="128"/>
      <c r="C4" s="128"/>
      <c r="D4" s="128"/>
      <c r="E4" s="128"/>
      <c r="F4" s="128"/>
      <c r="G4" s="128"/>
      <c r="H4" s="128"/>
      <c r="I4" s="128"/>
      <c r="J4" s="128"/>
      <c r="K4" s="128"/>
      <c r="L4" s="128"/>
      <c r="M4" s="129"/>
    </row>
    <row r="5" spans="1:16" s="133" customFormat="1" ht="16" x14ac:dyDescent="0.2">
      <c r="A5" s="130" t="s">
        <v>91</v>
      </c>
      <c r="B5" s="131" t="s">
        <v>92</v>
      </c>
      <c r="C5" s="131" t="s">
        <v>93</v>
      </c>
      <c r="D5" s="130" t="s">
        <v>94</v>
      </c>
      <c r="E5" s="130" t="s">
        <v>95</v>
      </c>
      <c r="F5" s="130" t="s">
        <v>96</v>
      </c>
      <c r="G5" s="130" t="s">
        <v>97</v>
      </c>
      <c r="H5" s="130" t="s">
        <v>98</v>
      </c>
      <c r="I5" s="130" t="s">
        <v>99</v>
      </c>
      <c r="J5" s="130" t="s">
        <v>100</v>
      </c>
      <c r="K5" s="130" t="s">
        <v>101</v>
      </c>
      <c r="L5" s="130" t="s">
        <v>102</v>
      </c>
      <c r="M5" s="132" t="s">
        <v>103</v>
      </c>
    </row>
    <row r="6" spans="1:16" s="133" customFormat="1" ht="17" x14ac:dyDescent="0.2">
      <c r="A6" s="134" t="s">
        <v>104</v>
      </c>
      <c r="B6" s="134" t="s">
        <v>104</v>
      </c>
      <c r="C6" s="134" t="s">
        <v>104</v>
      </c>
      <c r="D6" s="134">
        <v>0</v>
      </c>
      <c r="E6" s="135">
        <v>50</v>
      </c>
      <c r="F6" s="135">
        <v>250</v>
      </c>
      <c r="G6" s="135">
        <v>1000</v>
      </c>
      <c r="H6" s="135" t="s">
        <v>118</v>
      </c>
      <c r="I6" s="135" t="s">
        <v>118</v>
      </c>
      <c r="J6" s="135" t="s">
        <v>118</v>
      </c>
      <c r="K6" s="135" t="s">
        <v>118</v>
      </c>
      <c r="L6" s="135" t="s">
        <v>118</v>
      </c>
      <c r="M6" s="136" t="s">
        <v>118</v>
      </c>
    </row>
    <row r="7" spans="1:16" s="184" customFormat="1" ht="102" x14ac:dyDescent="0.2">
      <c r="A7" s="137" t="s">
        <v>149</v>
      </c>
      <c r="B7" s="137" t="s">
        <v>150</v>
      </c>
      <c r="C7" s="137" t="s">
        <v>151</v>
      </c>
      <c r="D7" s="182">
        <v>994.87429999999995</v>
      </c>
      <c r="E7" s="138">
        <v>994.87429999999995</v>
      </c>
      <c r="F7" s="138">
        <v>972.60609999999997</v>
      </c>
      <c r="G7" s="138">
        <v>906.81209999999999</v>
      </c>
      <c r="H7" s="138"/>
      <c r="I7" s="138"/>
      <c r="J7" s="138"/>
      <c r="K7" s="138"/>
      <c r="L7" s="138"/>
      <c r="M7" s="139"/>
      <c r="N7" s="133"/>
      <c r="O7" s="133"/>
      <c r="P7" s="183"/>
    </row>
    <row r="8" spans="1:16" s="133" customFormat="1" ht="102" x14ac:dyDescent="0.2">
      <c r="A8" s="137" t="s">
        <v>149</v>
      </c>
      <c r="B8" s="137" t="s">
        <v>152</v>
      </c>
      <c r="C8" s="137" t="s">
        <v>151</v>
      </c>
      <c r="D8" s="138">
        <v>1856.5333000000001</v>
      </c>
      <c r="E8" s="138">
        <v>1856.5333000000001</v>
      </c>
      <c r="F8" s="138">
        <v>1762.1333</v>
      </c>
      <c r="G8" s="138">
        <v>1675.6</v>
      </c>
      <c r="H8" s="138"/>
      <c r="I8" s="138"/>
      <c r="J8" s="138"/>
      <c r="K8" s="138"/>
      <c r="L8" s="138"/>
      <c r="M8" s="139"/>
    </row>
    <row r="9" spans="1:16" s="133" customFormat="1" ht="18" x14ac:dyDescent="0.2">
      <c r="A9" s="128" t="s">
        <v>58</v>
      </c>
      <c r="B9" s="140"/>
      <c r="C9" s="140"/>
      <c r="D9" s="140"/>
      <c r="E9" s="140"/>
      <c r="F9" s="140"/>
      <c r="G9" s="140"/>
      <c r="H9" s="140"/>
      <c r="I9" s="140"/>
      <c r="J9" s="140"/>
      <c r="K9" s="140"/>
      <c r="L9" s="140"/>
      <c r="M9" s="141"/>
    </row>
    <row r="10" spans="1:16" s="133" customFormat="1" ht="16" x14ac:dyDescent="0.2">
      <c r="A10" s="142" t="s">
        <v>91</v>
      </c>
      <c r="B10" s="143" t="s">
        <v>92</v>
      </c>
      <c r="C10" s="143" t="s">
        <v>93</v>
      </c>
      <c r="D10" s="142" t="s">
        <v>94</v>
      </c>
      <c r="E10" s="142" t="s">
        <v>95</v>
      </c>
      <c r="F10" s="142" t="s">
        <v>96</v>
      </c>
      <c r="G10" s="142" t="s">
        <v>97</v>
      </c>
      <c r="H10" s="142" t="s">
        <v>98</v>
      </c>
      <c r="I10" s="142" t="s">
        <v>99</v>
      </c>
      <c r="J10" s="142" t="s">
        <v>100</v>
      </c>
      <c r="K10" s="142" t="s">
        <v>101</v>
      </c>
      <c r="L10" s="142" t="s">
        <v>102</v>
      </c>
      <c r="M10" s="144" t="s">
        <v>103</v>
      </c>
    </row>
    <row r="11" spans="1:16" s="133" customFormat="1" ht="17" x14ac:dyDescent="0.2">
      <c r="A11" s="145"/>
      <c r="B11" s="145"/>
      <c r="C11" s="145"/>
      <c r="D11" s="134">
        <v>0</v>
      </c>
      <c r="E11" s="146">
        <v>50</v>
      </c>
      <c r="F11" s="147">
        <v>250</v>
      </c>
      <c r="G11" s="147">
        <v>1000</v>
      </c>
      <c r="H11" s="147" t="s">
        <v>118</v>
      </c>
      <c r="I11" s="147" t="s">
        <v>118</v>
      </c>
      <c r="J11" s="147" t="s">
        <v>118</v>
      </c>
      <c r="K11" s="147" t="s">
        <v>118</v>
      </c>
      <c r="L11" s="147" t="s">
        <v>118</v>
      </c>
      <c r="M11" s="148" t="s">
        <v>118</v>
      </c>
    </row>
    <row r="12" spans="1:16" s="133" customFormat="1" ht="102" x14ac:dyDescent="0.2">
      <c r="A12" s="137" t="s">
        <v>149</v>
      </c>
      <c r="B12" s="137" t="s">
        <v>153</v>
      </c>
      <c r="C12" s="137" t="s">
        <v>151</v>
      </c>
      <c r="D12" s="138">
        <v>4326.6670000000004</v>
      </c>
      <c r="E12" s="138">
        <v>4326.6666999999998</v>
      </c>
      <c r="F12" s="138">
        <v>3650.1333</v>
      </c>
      <c r="G12" s="138">
        <v>3288.2667000000001</v>
      </c>
      <c r="H12" s="138"/>
      <c r="I12" s="138"/>
      <c r="J12" s="138"/>
      <c r="K12" s="138"/>
      <c r="L12" s="138"/>
      <c r="M12" s="139"/>
    </row>
    <row r="13" spans="1:16" ht="18" x14ac:dyDescent="0.2">
      <c r="A13" s="128" t="s">
        <v>59</v>
      </c>
      <c r="B13" s="128"/>
      <c r="C13" s="128"/>
      <c r="D13" s="128"/>
      <c r="E13" s="128"/>
      <c r="F13" s="128"/>
      <c r="G13" s="128"/>
      <c r="H13" s="128"/>
      <c r="I13" s="128"/>
      <c r="J13" s="128"/>
      <c r="K13" s="128"/>
      <c r="L13" s="128"/>
      <c r="M13" s="129"/>
    </row>
    <row r="14" spans="1:16" ht="16" x14ac:dyDescent="0.2">
      <c r="A14" s="130" t="s">
        <v>109</v>
      </c>
      <c r="B14" s="130" t="s">
        <v>110</v>
      </c>
      <c r="C14" s="130" t="s">
        <v>111</v>
      </c>
      <c r="D14" s="130" t="s">
        <v>94</v>
      </c>
      <c r="E14" s="131" t="s">
        <v>95</v>
      </c>
      <c r="F14" s="131" t="s">
        <v>96</v>
      </c>
      <c r="G14" s="131" t="s">
        <v>97</v>
      </c>
      <c r="H14" s="131" t="s">
        <v>98</v>
      </c>
      <c r="I14" s="131" t="s">
        <v>99</v>
      </c>
      <c r="J14" s="131" t="s">
        <v>100</v>
      </c>
      <c r="K14" s="131" t="s">
        <v>101</v>
      </c>
      <c r="L14" s="131" t="s">
        <v>102</v>
      </c>
      <c r="M14" s="149" t="s">
        <v>103</v>
      </c>
    </row>
    <row r="15" spans="1:16" s="133" customFormat="1" ht="17" x14ac:dyDescent="0.2">
      <c r="A15" s="134" t="s">
        <v>104</v>
      </c>
      <c r="B15" s="134" t="s">
        <v>104</v>
      </c>
      <c r="C15" s="134" t="s">
        <v>104</v>
      </c>
      <c r="D15" s="134">
        <v>0</v>
      </c>
      <c r="E15" s="135">
        <v>50</v>
      </c>
      <c r="F15" s="135">
        <v>250</v>
      </c>
      <c r="G15" s="135">
        <v>1000</v>
      </c>
      <c r="H15" s="135" t="s">
        <v>118</v>
      </c>
      <c r="I15" s="135" t="s">
        <v>118</v>
      </c>
      <c r="J15" s="135" t="s">
        <v>118</v>
      </c>
      <c r="K15" s="135" t="s">
        <v>118</v>
      </c>
      <c r="L15" s="135" t="s">
        <v>118</v>
      </c>
      <c r="M15" s="136" t="s">
        <v>118</v>
      </c>
    </row>
    <row r="16" spans="1:16" s="133" customFormat="1" ht="102" x14ac:dyDescent="0.2">
      <c r="A16" s="137" t="s">
        <v>149</v>
      </c>
      <c r="B16" s="137" t="s">
        <v>154</v>
      </c>
      <c r="C16" s="137" t="s">
        <v>151</v>
      </c>
      <c r="D16" s="182">
        <v>105.33329999999999</v>
      </c>
      <c r="E16" s="150">
        <v>105.33329999999999</v>
      </c>
      <c r="F16" s="150">
        <v>105.33329999999999</v>
      </c>
      <c r="G16" s="150">
        <v>105.33329999999999</v>
      </c>
      <c r="H16" s="150"/>
      <c r="I16" s="150"/>
      <c r="J16" s="150"/>
      <c r="K16" s="150"/>
      <c r="L16" s="150"/>
      <c r="M16" s="151"/>
    </row>
    <row r="17" spans="1:15" s="154" customFormat="1" ht="19.5" customHeight="1" x14ac:dyDescent="0.2">
      <c r="A17" s="152" t="s">
        <v>60</v>
      </c>
      <c r="B17" s="152"/>
      <c r="C17" s="152"/>
      <c r="D17" s="152"/>
      <c r="E17" s="152"/>
      <c r="F17" s="152"/>
      <c r="G17" s="152"/>
      <c r="H17" s="152"/>
      <c r="I17" s="152"/>
      <c r="J17" s="152"/>
      <c r="K17" s="152"/>
      <c r="L17" s="152"/>
      <c r="M17" s="153"/>
    </row>
    <row r="18" spans="1:15" s="133" customFormat="1" ht="16" x14ac:dyDescent="0.2">
      <c r="A18" s="130" t="s">
        <v>91</v>
      </c>
      <c r="B18" s="131" t="s">
        <v>92</v>
      </c>
      <c r="C18" s="131" t="s">
        <v>93</v>
      </c>
      <c r="D18" s="130" t="s">
        <v>94</v>
      </c>
      <c r="E18" s="131" t="s">
        <v>95</v>
      </c>
      <c r="F18" s="131" t="s">
        <v>96</v>
      </c>
      <c r="G18" s="131" t="s">
        <v>97</v>
      </c>
      <c r="H18" s="131" t="s">
        <v>98</v>
      </c>
      <c r="I18" s="131" t="s">
        <v>99</v>
      </c>
      <c r="J18" s="131" t="s">
        <v>100</v>
      </c>
      <c r="K18" s="131" t="s">
        <v>101</v>
      </c>
      <c r="L18" s="131" t="s">
        <v>102</v>
      </c>
      <c r="M18" s="149" t="s">
        <v>103</v>
      </c>
    </row>
    <row r="19" spans="1:15" s="155" customFormat="1" ht="17" x14ac:dyDescent="0.2">
      <c r="A19" s="134" t="s">
        <v>104</v>
      </c>
      <c r="B19" s="134" t="s">
        <v>104</v>
      </c>
      <c r="C19" s="134" t="s">
        <v>104</v>
      </c>
      <c r="D19" s="134">
        <v>0</v>
      </c>
      <c r="E19" s="135">
        <v>50</v>
      </c>
      <c r="F19" s="135">
        <v>250</v>
      </c>
      <c r="G19" s="135">
        <v>1000</v>
      </c>
      <c r="H19" s="135" t="s">
        <v>118</v>
      </c>
      <c r="I19" s="135" t="s">
        <v>118</v>
      </c>
      <c r="J19" s="135" t="s">
        <v>118</v>
      </c>
      <c r="K19" s="135" t="s">
        <v>118</v>
      </c>
      <c r="L19" s="135" t="s">
        <v>118</v>
      </c>
      <c r="M19" s="136" t="s">
        <v>118</v>
      </c>
      <c r="N19" s="133"/>
      <c r="O19" s="133"/>
    </row>
    <row r="20" spans="1:15" s="133" customFormat="1" ht="102" x14ac:dyDescent="0.2">
      <c r="A20" s="137" t="s">
        <v>149</v>
      </c>
      <c r="B20" s="137" t="s">
        <v>155</v>
      </c>
      <c r="C20" s="137" t="s">
        <v>151</v>
      </c>
      <c r="D20" s="185" t="s">
        <v>156</v>
      </c>
      <c r="E20" s="185" t="s">
        <v>156</v>
      </c>
      <c r="F20" s="185" t="s">
        <v>156</v>
      </c>
      <c r="G20" s="185" t="s">
        <v>156</v>
      </c>
      <c r="H20" s="138"/>
      <c r="I20" s="138"/>
      <c r="J20" s="138"/>
      <c r="K20" s="138"/>
      <c r="L20" s="138"/>
      <c r="M20" s="139"/>
    </row>
    <row r="21" spans="1:15" s="133" customFormat="1" ht="102" x14ac:dyDescent="0.2">
      <c r="A21" s="186" t="s">
        <v>149</v>
      </c>
      <c r="B21" s="186" t="s">
        <v>157</v>
      </c>
      <c r="C21" s="137" t="s">
        <v>151</v>
      </c>
      <c r="D21" s="185" t="s">
        <v>158</v>
      </c>
      <c r="E21" s="185" t="s">
        <v>158</v>
      </c>
      <c r="F21" s="185" t="s">
        <v>159</v>
      </c>
      <c r="G21" s="185" t="s">
        <v>160</v>
      </c>
      <c r="H21" s="138"/>
      <c r="I21" s="138"/>
      <c r="J21" s="138"/>
      <c r="K21" s="138"/>
      <c r="L21" s="138"/>
      <c r="M21" s="139"/>
    </row>
    <row r="22" spans="1:15" s="154" customFormat="1" ht="19.5" customHeight="1" x14ac:dyDescent="0.15">
      <c r="A22" s="156" t="s">
        <v>61</v>
      </c>
      <c r="B22" s="156"/>
      <c r="C22" s="156"/>
      <c r="D22" s="156"/>
      <c r="E22" s="156"/>
      <c r="F22" s="156"/>
      <c r="G22" s="156"/>
      <c r="H22" s="156"/>
      <c r="I22" s="156"/>
      <c r="J22" s="156"/>
      <c r="K22" s="156"/>
      <c r="L22" s="156"/>
      <c r="M22" s="157"/>
    </row>
    <row r="23" spans="1:15" s="133" customFormat="1" ht="16" x14ac:dyDescent="0.2">
      <c r="A23" s="130" t="s">
        <v>91</v>
      </c>
      <c r="B23" s="131" t="s">
        <v>92</v>
      </c>
      <c r="C23" s="131" t="s">
        <v>93</v>
      </c>
      <c r="D23" s="130" t="s">
        <v>94</v>
      </c>
      <c r="E23" s="131" t="s">
        <v>95</v>
      </c>
      <c r="F23" s="131" t="s">
        <v>96</v>
      </c>
      <c r="G23" s="131" t="s">
        <v>97</v>
      </c>
      <c r="H23" s="131" t="s">
        <v>98</v>
      </c>
      <c r="I23" s="131" t="s">
        <v>99</v>
      </c>
      <c r="J23" s="131" t="s">
        <v>100</v>
      </c>
      <c r="K23" s="131" t="s">
        <v>101</v>
      </c>
      <c r="L23" s="131" t="s">
        <v>102</v>
      </c>
      <c r="M23" s="149" t="s">
        <v>103</v>
      </c>
    </row>
    <row r="24" spans="1:15" s="133" customFormat="1" ht="17" x14ac:dyDescent="0.2">
      <c r="A24" s="134" t="s">
        <v>104</v>
      </c>
      <c r="B24" s="134" t="s">
        <v>104</v>
      </c>
      <c r="C24" s="134" t="s">
        <v>104</v>
      </c>
      <c r="D24" s="134">
        <v>0</v>
      </c>
      <c r="E24" s="135">
        <v>50</v>
      </c>
      <c r="F24" s="135">
        <v>250</v>
      </c>
      <c r="G24" s="135">
        <v>1000</v>
      </c>
      <c r="H24" s="135" t="s">
        <v>118</v>
      </c>
      <c r="I24" s="135" t="s">
        <v>118</v>
      </c>
      <c r="J24" s="135" t="s">
        <v>118</v>
      </c>
      <c r="K24" s="135" t="s">
        <v>118</v>
      </c>
      <c r="L24" s="135" t="s">
        <v>118</v>
      </c>
      <c r="M24" s="136" t="s">
        <v>118</v>
      </c>
    </row>
    <row r="25" spans="1:15" s="133" customFormat="1" ht="17" x14ac:dyDescent="0.2">
      <c r="A25" s="137"/>
      <c r="B25" s="137" t="s">
        <v>161</v>
      </c>
      <c r="C25" s="134" t="s">
        <v>104</v>
      </c>
      <c r="D25" s="134">
        <v>0</v>
      </c>
      <c r="E25" s="137" t="s">
        <v>161</v>
      </c>
      <c r="F25" s="137" t="s">
        <v>161</v>
      </c>
      <c r="G25" s="137" t="s">
        <v>161</v>
      </c>
      <c r="H25" s="137"/>
      <c r="I25" s="138"/>
      <c r="J25" s="138"/>
      <c r="K25" s="138"/>
      <c r="L25" s="138"/>
      <c r="M25" s="139"/>
    </row>
    <row r="26" spans="1:15" s="154" customFormat="1" ht="18" customHeight="1" x14ac:dyDescent="0.2">
      <c r="A26" s="152" t="s">
        <v>63</v>
      </c>
      <c r="B26" s="152"/>
      <c r="C26" s="152"/>
      <c r="D26" s="152"/>
      <c r="E26" s="152"/>
      <c r="F26" s="152"/>
      <c r="G26" s="152"/>
      <c r="H26" s="152"/>
      <c r="I26" s="152"/>
      <c r="J26" s="152"/>
      <c r="K26" s="152"/>
      <c r="L26" s="152"/>
      <c r="M26" s="153"/>
    </row>
    <row r="27" spans="1:15" s="133" customFormat="1" ht="17" x14ac:dyDescent="0.2">
      <c r="A27" s="130" t="s">
        <v>121</v>
      </c>
      <c r="B27" s="158" t="s">
        <v>122</v>
      </c>
      <c r="C27" s="134" t="s">
        <v>104</v>
      </c>
      <c r="D27" s="134" t="s">
        <v>104</v>
      </c>
      <c r="E27" s="130" t="s">
        <v>95</v>
      </c>
      <c r="F27" s="131" t="s">
        <v>96</v>
      </c>
      <c r="G27" s="131" t="s">
        <v>97</v>
      </c>
      <c r="H27" s="131" t="s">
        <v>98</v>
      </c>
      <c r="I27" s="131" t="s">
        <v>99</v>
      </c>
      <c r="J27" s="131" t="s">
        <v>100</v>
      </c>
      <c r="K27" s="131" t="s">
        <v>101</v>
      </c>
      <c r="L27" s="131" t="s">
        <v>102</v>
      </c>
      <c r="M27" s="149" t="s">
        <v>103</v>
      </c>
    </row>
    <row r="28" spans="1:15" s="155" customFormat="1" ht="17" x14ac:dyDescent="0.2">
      <c r="A28" s="159" t="s">
        <v>123</v>
      </c>
      <c r="B28" s="13">
        <v>1</v>
      </c>
      <c r="C28" s="134" t="s">
        <v>104</v>
      </c>
      <c r="D28" s="134" t="s">
        <v>104</v>
      </c>
      <c r="E28" s="135">
        <v>50</v>
      </c>
      <c r="F28" s="135">
        <v>250</v>
      </c>
      <c r="G28" s="135">
        <v>1000</v>
      </c>
      <c r="H28" s="135" t="s">
        <v>118</v>
      </c>
      <c r="I28" s="135" t="s">
        <v>118</v>
      </c>
      <c r="J28" s="135" t="s">
        <v>118</v>
      </c>
      <c r="K28" s="135" t="s">
        <v>118</v>
      </c>
      <c r="L28" s="135" t="s">
        <v>118</v>
      </c>
      <c r="M28" s="136" t="s">
        <v>118</v>
      </c>
      <c r="N28" s="133"/>
      <c r="O28" s="133"/>
    </row>
    <row r="29" spans="1:15" s="133" customFormat="1" ht="17" x14ac:dyDescent="0.2">
      <c r="A29" s="160" t="s">
        <v>124</v>
      </c>
      <c r="B29" s="161">
        <v>10000</v>
      </c>
      <c r="C29" s="134" t="s">
        <v>104</v>
      </c>
      <c r="D29" s="134" t="s">
        <v>104</v>
      </c>
      <c r="E29" s="161">
        <v>10000</v>
      </c>
      <c r="F29" s="161">
        <v>10000</v>
      </c>
      <c r="G29" s="161">
        <v>10000</v>
      </c>
      <c r="H29" s="161"/>
      <c r="I29" s="161"/>
      <c r="J29" s="161"/>
      <c r="K29" s="161"/>
      <c r="L29" s="161"/>
      <c r="M29" s="162"/>
    </row>
    <row r="30" spans="1:15" s="154" customFormat="1" ht="18" x14ac:dyDescent="0.2">
      <c r="A30" s="152" t="s">
        <v>65</v>
      </c>
      <c r="B30" s="152"/>
      <c r="C30" s="152"/>
      <c r="D30" s="152"/>
      <c r="E30" s="152"/>
      <c r="F30" s="152"/>
      <c r="G30" s="152"/>
      <c r="H30" s="152"/>
      <c r="I30" s="152"/>
      <c r="J30" s="152"/>
      <c r="K30" s="152"/>
      <c r="L30" s="152"/>
      <c r="M30" s="153"/>
    </row>
    <row r="31" spans="1:15" s="133" customFormat="1" ht="34" x14ac:dyDescent="0.2">
      <c r="A31" s="163"/>
      <c r="B31" s="158" t="s">
        <v>125</v>
      </c>
      <c r="C31" s="134" t="s">
        <v>104</v>
      </c>
      <c r="D31" s="134" t="s">
        <v>104</v>
      </c>
      <c r="E31" s="131" t="s">
        <v>95</v>
      </c>
      <c r="F31" s="131" t="s">
        <v>96</v>
      </c>
      <c r="G31" s="131" t="s">
        <v>97</v>
      </c>
      <c r="H31" s="131" t="s">
        <v>98</v>
      </c>
      <c r="I31" s="131" t="s">
        <v>99</v>
      </c>
      <c r="J31" s="131" t="s">
        <v>100</v>
      </c>
      <c r="K31" s="131" t="s">
        <v>101</v>
      </c>
      <c r="L31" s="131" t="s">
        <v>102</v>
      </c>
      <c r="M31" s="149" t="s">
        <v>103</v>
      </c>
    </row>
    <row r="32" spans="1:15" s="133" customFormat="1" ht="17" x14ac:dyDescent="0.2">
      <c r="A32" s="159" t="s">
        <v>126</v>
      </c>
      <c r="B32" s="16">
        <v>0</v>
      </c>
      <c r="C32" s="134" t="s">
        <v>104</v>
      </c>
      <c r="D32" s="134" t="s">
        <v>104</v>
      </c>
      <c r="E32" s="135">
        <v>50</v>
      </c>
      <c r="F32" s="135">
        <v>250</v>
      </c>
      <c r="G32" s="135">
        <v>1000</v>
      </c>
      <c r="H32" s="135" t="s">
        <v>118</v>
      </c>
      <c r="I32" s="135" t="s">
        <v>118</v>
      </c>
      <c r="J32" s="135" t="s">
        <v>118</v>
      </c>
      <c r="K32" s="135" t="s">
        <v>118</v>
      </c>
      <c r="L32" s="135" t="s">
        <v>118</v>
      </c>
      <c r="M32" s="136" t="s">
        <v>118</v>
      </c>
    </row>
    <row r="33" spans="1:13" s="133" customFormat="1" ht="17" x14ac:dyDescent="0.2">
      <c r="A33" s="164" t="s">
        <v>127</v>
      </c>
      <c r="B33" s="185">
        <v>74.126199999999997</v>
      </c>
      <c r="C33" s="134" t="s">
        <v>104</v>
      </c>
      <c r="D33" s="134" t="s">
        <v>104</v>
      </c>
      <c r="E33" s="185">
        <v>74.126199999999997</v>
      </c>
      <c r="F33" s="185">
        <v>73.928200000000004</v>
      </c>
      <c r="G33" s="185">
        <v>73.343400000000003</v>
      </c>
      <c r="H33" s="161"/>
      <c r="I33" s="161"/>
      <c r="J33" s="161"/>
      <c r="K33" s="161"/>
      <c r="L33" s="161"/>
      <c r="M33" s="162"/>
    </row>
    <row r="34" spans="1:13" s="133" customFormat="1" ht="17" x14ac:dyDescent="0.2">
      <c r="A34" s="164" t="s">
        <v>128</v>
      </c>
      <c r="B34" s="185">
        <v>80.781899999999993</v>
      </c>
      <c r="C34" s="134" t="s">
        <v>104</v>
      </c>
      <c r="D34" s="134" t="s">
        <v>104</v>
      </c>
      <c r="E34" s="185">
        <v>80.781899999999993</v>
      </c>
      <c r="F34" s="185">
        <v>80.222499999999997</v>
      </c>
      <c r="G34" s="185">
        <v>79.383399999999995</v>
      </c>
      <c r="H34" s="161"/>
      <c r="I34" s="161"/>
      <c r="J34" s="161"/>
      <c r="K34" s="161"/>
      <c r="L34" s="161"/>
      <c r="M34" s="162"/>
    </row>
    <row r="35" spans="1:13" s="133" customFormat="1" ht="17" x14ac:dyDescent="0.2">
      <c r="A35" s="165" t="s">
        <v>129</v>
      </c>
      <c r="B35" s="161" t="s">
        <v>161</v>
      </c>
      <c r="C35" s="134" t="s">
        <v>104</v>
      </c>
      <c r="D35" s="134" t="s">
        <v>104</v>
      </c>
      <c r="E35" s="161" t="s">
        <v>161</v>
      </c>
      <c r="F35" s="161" t="s">
        <v>161</v>
      </c>
      <c r="G35" s="161" t="s">
        <v>161</v>
      </c>
      <c r="H35" s="161"/>
      <c r="I35" s="161"/>
      <c r="J35" s="161"/>
      <c r="K35" s="161"/>
      <c r="L35" s="161"/>
      <c r="M35" s="162"/>
    </row>
    <row r="36" spans="1:13" s="154" customFormat="1" ht="19.5" customHeight="1" x14ac:dyDescent="0.2">
      <c r="A36" s="166" t="s">
        <v>68</v>
      </c>
      <c r="B36" s="167"/>
      <c r="C36" s="152"/>
      <c r="D36" s="152"/>
      <c r="E36" s="152"/>
      <c r="F36" s="152"/>
      <c r="G36" s="152"/>
      <c r="H36" s="152"/>
      <c r="I36" s="152"/>
      <c r="J36" s="152"/>
      <c r="K36" s="152"/>
      <c r="L36" s="152"/>
      <c r="M36" s="153"/>
    </row>
    <row r="37" spans="1:13" s="154" customFormat="1" ht="17" x14ac:dyDescent="0.2">
      <c r="A37" s="168" t="s">
        <v>130</v>
      </c>
      <c r="B37" s="130" t="s">
        <v>122</v>
      </c>
      <c r="C37" s="134" t="s">
        <v>104</v>
      </c>
      <c r="D37" s="134" t="s">
        <v>104</v>
      </c>
      <c r="E37" s="134" t="s">
        <v>104</v>
      </c>
      <c r="F37" s="134" t="s">
        <v>104</v>
      </c>
      <c r="G37" s="134" t="s">
        <v>104</v>
      </c>
      <c r="H37" s="134" t="s">
        <v>104</v>
      </c>
      <c r="I37" s="134" t="s">
        <v>104</v>
      </c>
      <c r="J37" s="134" t="s">
        <v>104</v>
      </c>
      <c r="K37" s="134" t="s">
        <v>104</v>
      </c>
      <c r="L37" s="134" t="s">
        <v>104</v>
      </c>
      <c r="M37" s="169" t="s">
        <v>104</v>
      </c>
    </row>
    <row r="38" spans="1:13" s="154" customFormat="1" ht="17" x14ac:dyDescent="0.2">
      <c r="A38" s="164" t="s">
        <v>131</v>
      </c>
      <c r="B38" s="161">
        <v>9440</v>
      </c>
      <c r="C38" s="134" t="s">
        <v>104</v>
      </c>
      <c r="D38" s="134" t="s">
        <v>104</v>
      </c>
      <c r="E38" s="134" t="s">
        <v>104</v>
      </c>
      <c r="F38" s="134" t="s">
        <v>104</v>
      </c>
      <c r="G38" s="134" t="s">
        <v>104</v>
      </c>
      <c r="H38" s="134" t="s">
        <v>104</v>
      </c>
      <c r="I38" s="134" t="s">
        <v>104</v>
      </c>
      <c r="J38" s="134" t="s">
        <v>104</v>
      </c>
      <c r="K38" s="134" t="s">
        <v>104</v>
      </c>
      <c r="L38" s="134" t="s">
        <v>104</v>
      </c>
      <c r="M38" s="169" t="s">
        <v>104</v>
      </c>
    </row>
    <row r="39" spans="1:13" s="154" customFormat="1" ht="17" x14ac:dyDescent="0.2">
      <c r="A39" s="164" t="s">
        <v>132</v>
      </c>
      <c r="B39" s="161">
        <v>3146.67</v>
      </c>
      <c r="C39" s="134" t="s">
        <v>104</v>
      </c>
      <c r="D39" s="134" t="s">
        <v>104</v>
      </c>
      <c r="E39" s="134" t="s">
        <v>104</v>
      </c>
      <c r="F39" s="134" t="s">
        <v>104</v>
      </c>
      <c r="G39" s="134" t="s">
        <v>104</v>
      </c>
      <c r="H39" s="134" t="s">
        <v>104</v>
      </c>
      <c r="I39" s="134" t="s">
        <v>104</v>
      </c>
      <c r="J39" s="134" t="s">
        <v>104</v>
      </c>
      <c r="K39" s="134" t="s">
        <v>104</v>
      </c>
      <c r="L39" s="134" t="s">
        <v>104</v>
      </c>
      <c r="M39" s="169" t="s">
        <v>104</v>
      </c>
    </row>
    <row r="40" spans="1:13" s="154" customFormat="1" ht="17" x14ac:dyDescent="0.2">
      <c r="A40" s="165" t="s">
        <v>133</v>
      </c>
      <c r="B40" s="161">
        <v>9440</v>
      </c>
      <c r="C40" s="134" t="s">
        <v>104</v>
      </c>
      <c r="D40" s="134" t="s">
        <v>104</v>
      </c>
      <c r="E40" s="134" t="s">
        <v>104</v>
      </c>
      <c r="F40" s="134" t="s">
        <v>104</v>
      </c>
      <c r="G40" s="134" t="s">
        <v>104</v>
      </c>
      <c r="H40" s="134" t="s">
        <v>104</v>
      </c>
      <c r="I40" s="134" t="s">
        <v>104</v>
      </c>
      <c r="J40" s="134" t="s">
        <v>104</v>
      </c>
      <c r="K40" s="134" t="s">
        <v>104</v>
      </c>
      <c r="L40" s="134" t="s">
        <v>104</v>
      </c>
      <c r="M40" s="169" t="s">
        <v>104</v>
      </c>
    </row>
    <row r="41" spans="1:13" s="154" customFormat="1" ht="19.5" customHeight="1" x14ac:dyDescent="0.2">
      <c r="A41" s="166" t="s">
        <v>70</v>
      </c>
      <c r="B41" s="170"/>
      <c r="C41" s="152"/>
      <c r="D41" s="152"/>
      <c r="E41" s="170"/>
      <c r="F41" s="170"/>
      <c r="G41" s="170"/>
      <c r="H41" s="170"/>
      <c r="I41" s="170"/>
      <c r="J41" s="170"/>
      <c r="K41" s="170"/>
      <c r="L41" s="170"/>
      <c r="M41" s="171"/>
    </row>
    <row r="42" spans="1:13" s="133" customFormat="1" ht="17" x14ac:dyDescent="0.2">
      <c r="A42" s="163"/>
      <c r="B42" s="130" t="s">
        <v>94</v>
      </c>
      <c r="C42" s="134" t="s">
        <v>104</v>
      </c>
      <c r="D42" s="134" t="s">
        <v>104</v>
      </c>
      <c r="E42" s="131" t="s">
        <v>95</v>
      </c>
      <c r="F42" s="131" t="s">
        <v>96</v>
      </c>
      <c r="G42" s="131" t="s">
        <v>97</v>
      </c>
      <c r="H42" s="131" t="s">
        <v>98</v>
      </c>
      <c r="I42" s="131" t="s">
        <v>99</v>
      </c>
      <c r="J42" s="131" t="s">
        <v>100</v>
      </c>
      <c r="K42" s="131" t="s">
        <v>101</v>
      </c>
      <c r="L42" s="131" t="s">
        <v>102</v>
      </c>
      <c r="M42" s="149" t="s">
        <v>103</v>
      </c>
    </row>
    <row r="43" spans="1:13" s="133" customFormat="1" ht="17" x14ac:dyDescent="0.2">
      <c r="A43" s="159" t="s">
        <v>126</v>
      </c>
      <c r="B43" s="16">
        <v>0</v>
      </c>
      <c r="C43" s="134" t="s">
        <v>104</v>
      </c>
      <c r="D43" s="134" t="s">
        <v>104</v>
      </c>
      <c r="E43" s="135">
        <v>50</v>
      </c>
      <c r="F43" s="135">
        <v>250</v>
      </c>
      <c r="G43" s="135">
        <v>1000</v>
      </c>
      <c r="H43" s="135" t="s">
        <v>118</v>
      </c>
      <c r="I43" s="135" t="s">
        <v>118</v>
      </c>
      <c r="J43" s="135" t="s">
        <v>118</v>
      </c>
      <c r="K43" s="135" t="s">
        <v>118</v>
      </c>
      <c r="L43" s="135" t="s">
        <v>118</v>
      </c>
      <c r="M43" s="136" t="s">
        <v>118</v>
      </c>
    </row>
    <row r="44" spans="1:13" s="175" customFormat="1" ht="17" x14ac:dyDescent="0.2">
      <c r="A44" s="172" t="s">
        <v>134</v>
      </c>
      <c r="B44" s="173"/>
      <c r="C44" s="134" t="s">
        <v>104</v>
      </c>
      <c r="D44" s="134" t="s">
        <v>104</v>
      </c>
      <c r="E44" s="173"/>
      <c r="F44" s="173"/>
      <c r="G44" s="173"/>
      <c r="H44" s="173"/>
      <c r="I44" s="173"/>
      <c r="J44" s="173"/>
      <c r="K44" s="173"/>
      <c r="L44" s="173"/>
      <c r="M44" s="174"/>
    </row>
    <row r="45" spans="1:13" s="175" customFormat="1" ht="17" x14ac:dyDescent="0.2">
      <c r="A45" s="172" t="s">
        <v>135</v>
      </c>
      <c r="B45" s="173"/>
      <c r="C45" s="134" t="s">
        <v>104</v>
      </c>
      <c r="D45" s="134" t="s">
        <v>104</v>
      </c>
      <c r="E45" s="173"/>
      <c r="F45" s="173"/>
      <c r="G45" s="173"/>
      <c r="H45" s="173"/>
      <c r="I45" s="173"/>
      <c r="J45" s="173"/>
      <c r="K45" s="173"/>
      <c r="L45" s="173"/>
      <c r="M45" s="174"/>
    </row>
    <row r="46" spans="1:13" s="175" customFormat="1" ht="17" x14ac:dyDescent="0.2">
      <c r="A46" s="172" t="s">
        <v>136</v>
      </c>
      <c r="B46" s="173"/>
      <c r="C46" s="134" t="s">
        <v>104</v>
      </c>
      <c r="D46" s="134" t="s">
        <v>104</v>
      </c>
      <c r="E46" s="173"/>
      <c r="F46" s="173"/>
      <c r="G46" s="173"/>
      <c r="H46" s="173"/>
      <c r="I46" s="173"/>
      <c r="J46" s="173"/>
      <c r="K46" s="173"/>
      <c r="L46" s="173"/>
      <c r="M46" s="174"/>
    </row>
    <row r="47" spans="1:13" s="175" customFormat="1" ht="17" x14ac:dyDescent="0.2">
      <c r="A47" s="176" t="s">
        <v>137</v>
      </c>
      <c r="B47" s="185">
        <v>562.5</v>
      </c>
      <c r="C47" s="134" t="s">
        <v>104</v>
      </c>
      <c r="D47" s="134" t="s">
        <v>104</v>
      </c>
      <c r="E47" s="185">
        <v>562.5</v>
      </c>
      <c r="F47" s="185">
        <v>562.5</v>
      </c>
      <c r="G47" s="185">
        <v>562.5</v>
      </c>
      <c r="H47" s="161"/>
      <c r="I47" s="161"/>
      <c r="J47" s="161"/>
      <c r="K47" s="161"/>
      <c r="L47" s="161"/>
      <c r="M47" s="162"/>
    </row>
    <row r="48" spans="1:13" s="133" customFormat="1" ht="19.5" customHeight="1" x14ac:dyDescent="0.2">
      <c r="A48" s="166" t="s">
        <v>138</v>
      </c>
      <c r="B48" s="166"/>
      <c r="C48" s="152"/>
      <c r="D48" s="152"/>
      <c r="E48" s="166"/>
      <c r="F48" s="166"/>
      <c r="G48" s="166"/>
      <c r="H48" s="166"/>
      <c r="I48" s="166"/>
      <c r="J48" s="166"/>
      <c r="K48" s="166"/>
      <c r="L48" s="166"/>
      <c r="M48" s="177"/>
    </row>
    <row r="49" spans="1:13" s="133" customFormat="1" ht="17" x14ac:dyDescent="0.2">
      <c r="A49" s="163"/>
      <c r="B49" s="130" t="s">
        <v>139</v>
      </c>
      <c r="C49" s="134" t="s">
        <v>104</v>
      </c>
      <c r="D49" s="134" t="s">
        <v>104</v>
      </c>
      <c r="E49" s="131" t="s">
        <v>95</v>
      </c>
      <c r="F49" s="131" t="s">
        <v>96</v>
      </c>
      <c r="G49" s="131" t="s">
        <v>97</v>
      </c>
      <c r="H49" s="131" t="s">
        <v>98</v>
      </c>
      <c r="I49" s="131" t="s">
        <v>99</v>
      </c>
      <c r="J49" s="131" t="s">
        <v>100</v>
      </c>
      <c r="K49" s="131" t="s">
        <v>101</v>
      </c>
      <c r="L49" s="131" t="s">
        <v>102</v>
      </c>
      <c r="M49" s="149" t="s">
        <v>103</v>
      </c>
    </row>
    <row r="50" spans="1:13" s="133" customFormat="1" ht="17" x14ac:dyDescent="0.2">
      <c r="A50" s="159" t="s">
        <v>126</v>
      </c>
      <c r="B50" s="16">
        <v>0</v>
      </c>
      <c r="C50" s="134" t="s">
        <v>104</v>
      </c>
      <c r="D50" s="134" t="s">
        <v>104</v>
      </c>
      <c r="E50" s="135">
        <v>50</v>
      </c>
      <c r="F50" s="135">
        <v>250</v>
      </c>
      <c r="G50" s="135">
        <v>1000</v>
      </c>
      <c r="H50" s="135" t="s">
        <v>118</v>
      </c>
      <c r="I50" s="135" t="s">
        <v>118</v>
      </c>
      <c r="J50" s="135" t="s">
        <v>118</v>
      </c>
      <c r="K50" s="135" t="s">
        <v>118</v>
      </c>
      <c r="L50" s="135" t="s">
        <v>118</v>
      </c>
      <c r="M50" s="136" t="s">
        <v>118</v>
      </c>
    </row>
    <row r="51" spans="1:13" s="133" customFormat="1" ht="17" x14ac:dyDescent="0.2">
      <c r="A51" s="164" t="s">
        <v>140</v>
      </c>
      <c r="B51" s="185">
        <v>7.3841999999999999</v>
      </c>
      <c r="C51" s="134" t="s">
        <v>104</v>
      </c>
      <c r="D51" s="134" t="s">
        <v>104</v>
      </c>
      <c r="E51" s="185">
        <v>7.3841999999999999</v>
      </c>
      <c r="F51" s="185">
        <v>7.1323999999999996</v>
      </c>
      <c r="G51" s="185">
        <v>6.65</v>
      </c>
      <c r="H51" s="161"/>
      <c r="I51" s="161"/>
      <c r="J51" s="161"/>
      <c r="K51" s="161"/>
      <c r="L51" s="161"/>
      <c r="M51" s="162"/>
    </row>
    <row r="52" spans="1:13" s="133" customFormat="1" ht="17" x14ac:dyDescent="0.2">
      <c r="A52" s="164" t="s">
        <v>141</v>
      </c>
      <c r="B52" s="185">
        <v>10.488899999999999</v>
      </c>
      <c r="C52" s="134" t="s">
        <v>104</v>
      </c>
      <c r="D52" s="134" t="s">
        <v>104</v>
      </c>
      <c r="E52" s="185">
        <v>10.488899999999999</v>
      </c>
      <c r="F52" s="185">
        <v>10.488899999999999</v>
      </c>
      <c r="G52" s="185">
        <v>10.488899999999999</v>
      </c>
      <c r="H52" s="161"/>
      <c r="I52" s="161"/>
      <c r="J52" s="161"/>
      <c r="K52" s="161"/>
      <c r="L52" s="161"/>
      <c r="M52" s="162"/>
    </row>
    <row r="53" spans="1:13" s="133" customFormat="1" ht="17" x14ac:dyDescent="0.2">
      <c r="A53" s="164" t="s">
        <v>142</v>
      </c>
      <c r="B53" s="161" t="s">
        <v>161</v>
      </c>
      <c r="C53" s="134" t="s">
        <v>104</v>
      </c>
      <c r="D53" s="134" t="s">
        <v>104</v>
      </c>
      <c r="E53" s="161" t="s">
        <v>161</v>
      </c>
      <c r="F53" s="161" t="s">
        <v>161</v>
      </c>
      <c r="G53" s="161" t="s">
        <v>161</v>
      </c>
      <c r="H53" s="161"/>
      <c r="I53" s="161"/>
      <c r="J53" s="161"/>
      <c r="K53" s="161"/>
      <c r="L53" s="161"/>
      <c r="M53" s="162"/>
    </row>
    <row r="54" spans="1:13" s="133" customFormat="1" ht="17" x14ac:dyDescent="0.2">
      <c r="A54" s="164" t="s">
        <v>144</v>
      </c>
      <c r="B54" s="161" t="s">
        <v>161</v>
      </c>
      <c r="C54" s="134" t="s">
        <v>104</v>
      </c>
      <c r="D54" s="134" t="s">
        <v>104</v>
      </c>
      <c r="E54" s="161" t="s">
        <v>161</v>
      </c>
      <c r="F54" s="161" t="s">
        <v>161</v>
      </c>
      <c r="G54" s="161" t="s">
        <v>161</v>
      </c>
      <c r="H54" s="161"/>
      <c r="I54" s="161"/>
      <c r="J54" s="161"/>
      <c r="K54" s="161"/>
      <c r="L54" s="161"/>
      <c r="M54" s="162"/>
    </row>
    <row r="55" spans="1:13" ht="19" x14ac:dyDescent="0.2">
      <c r="A55" s="178" t="s">
        <v>73</v>
      </c>
      <c r="B55" s="166"/>
      <c r="C55" s="166"/>
      <c r="D55" s="166"/>
      <c r="E55" s="166"/>
      <c r="F55" s="166"/>
      <c r="G55" s="166"/>
      <c r="H55" s="166"/>
      <c r="I55" s="166"/>
      <c r="J55" s="166"/>
      <c r="K55" s="166"/>
      <c r="L55" s="166"/>
      <c r="M55" s="177"/>
    </row>
    <row r="56" spans="1:13" ht="17" x14ac:dyDescent="0.2">
      <c r="A56" s="163"/>
      <c r="B56" s="179" t="s">
        <v>145</v>
      </c>
      <c r="C56" s="134" t="s">
        <v>104</v>
      </c>
      <c r="D56" s="134" t="s">
        <v>104</v>
      </c>
      <c r="E56" s="134" t="s">
        <v>104</v>
      </c>
      <c r="F56" s="134" t="s">
        <v>104</v>
      </c>
      <c r="G56" s="134" t="s">
        <v>104</v>
      </c>
      <c r="H56" s="134" t="s">
        <v>104</v>
      </c>
      <c r="I56" s="134" t="s">
        <v>104</v>
      </c>
      <c r="J56" s="134" t="s">
        <v>104</v>
      </c>
      <c r="K56" s="134" t="s">
        <v>104</v>
      </c>
      <c r="L56" s="134" t="s">
        <v>104</v>
      </c>
      <c r="M56" s="169" t="s">
        <v>104</v>
      </c>
    </row>
    <row r="57" spans="1:13" s="154" customFormat="1" ht="17" x14ac:dyDescent="0.2">
      <c r="A57" s="180" t="s">
        <v>146</v>
      </c>
      <c r="B57" s="181">
        <v>137.5</v>
      </c>
      <c r="C57" s="134" t="s">
        <v>104</v>
      </c>
      <c r="D57" s="134" t="s">
        <v>104</v>
      </c>
      <c r="E57" s="134" t="s">
        <v>104</v>
      </c>
      <c r="F57" s="134" t="s">
        <v>104</v>
      </c>
      <c r="G57" s="134" t="s">
        <v>104</v>
      </c>
      <c r="H57" s="134" t="s">
        <v>104</v>
      </c>
      <c r="I57" s="134" t="s">
        <v>104</v>
      </c>
      <c r="J57" s="134" t="s">
        <v>104</v>
      </c>
      <c r="K57" s="134" t="s">
        <v>104</v>
      </c>
      <c r="L57" s="134" t="s">
        <v>104</v>
      </c>
      <c r="M57" s="169" t="s">
        <v>104</v>
      </c>
    </row>
    <row r="58" spans="1:13" s="154" customFormat="1" ht="17" x14ac:dyDescent="0.2">
      <c r="A58" s="180" t="s">
        <v>147</v>
      </c>
      <c r="B58" s="181">
        <v>137.5</v>
      </c>
      <c r="C58" s="134" t="s">
        <v>104</v>
      </c>
      <c r="D58" s="134" t="s">
        <v>104</v>
      </c>
      <c r="E58" s="134" t="s">
        <v>104</v>
      </c>
      <c r="F58" s="134" t="s">
        <v>104</v>
      </c>
      <c r="G58" s="134" t="s">
        <v>104</v>
      </c>
      <c r="H58" s="134" t="s">
        <v>104</v>
      </c>
      <c r="I58" s="134" t="s">
        <v>104</v>
      </c>
      <c r="J58" s="134" t="s">
        <v>104</v>
      </c>
      <c r="K58" s="134" t="s">
        <v>104</v>
      </c>
      <c r="L58" s="134" t="s">
        <v>104</v>
      </c>
      <c r="M58" s="169" t="s">
        <v>104</v>
      </c>
    </row>
    <row r="59" spans="1:13" s="154" customFormat="1" ht="17" x14ac:dyDescent="0.2">
      <c r="A59" s="180" t="s">
        <v>148</v>
      </c>
      <c r="B59" s="181">
        <v>137.5</v>
      </c>
      <c r="C59" s="134" t="s">
        <v>104</v>
      </c>
      <c r="D59" s="134" t="s">
        <v>104</v>
      </c>
      <c r="E59" s="134" t="s">
        <v>104</v>
      </c>
      <c r="F59" s="134" t="s">
        <v>104</v>
      </c>
      <c r="G59" s="134" t="s">
        <v>104</v>
      </c>
      <c r="H59" s="134" t="s">
        <v>104</v>
      </c>
      <c r="I59" s="134" t="s">
        <v>104</v>
      </c>
      <c r="J59" s="134" t="s">
        <v>104</v>
      </c>
      <c r="K59" s="134" t="s">
        <v>104</v>
      </c>
      <c r="L59" s="134" t="s">
        <v>104</v>
      </c>
      <c r="M59" s="169" t="s">
        <v>104</v>
      </c>
    </row>
  </sheetData>
  <sheetProtection algorithmName="SHA-512" hashValue="ne7JnvQisFGuoV1eriUK/CsJVC6JJUCl33ETXE/0iRbk5UBhBdlpiPRcvxO0im5dGb9bMcJTWb50oMh349ssdg==" saltValue="QKF8JN7r5gNqKA9Rsb2lxw==" spinCount="100000" sheet="1" selectLockedCells="1"/>
  <dataValidations count="1">
    <dataValidation allowBlank="1" showErrorMessage="1" sqref="A3:M59" xr:uid="{8EE8A117-0AF6-4A72-B618-449CF6F518EF}"/>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5508B-57DA-4B41-B29C-25472C7E1FFA}">
  <sheetPr>
    <tabColor theme="2" tint="-9.9978637043366805E-2"/>
  </sheetPr>
  <dimension ref="A3:O58"/>
  <sheetViews>
    <sheetView zoomScale="60" zoomScaleNormal="60" workbookViewId="0"/>
  </sheetViews>
  <sheetFormatPr baseColWidth="10" defaultColWidth="0" defaultRowHeight="15" x14ac:dyDescent="0.2"/>
  <cols>
    <col min="1" max="1" width="108.5" style="127" bestFit="1" customWidth="1"/>
    <col min="2" max="2" width="26.83203125" style="127" bestFit="1" customWidth="1"/>
    <col min="3" max="3" width="30.1640625" style="127" bestFit="1" customWidth="1"/>
    <col min="4" max="4" width="29.6640625" style="127" bestFit="1" customWidth="1"/>
    <col min="5" max="12" width="18.5" style="127" bestFit="1" customWidth="1"/>
    <col min="13" max="13" width="24.5" style="127" customWidth="1"/>
    <col min="14" max="15" width="8.6640625" style="127" customWidth="1"/>
    <col min="16" max="16384" width="8.6640625" style="127" hidden="1"/>
  </cols>
  <sheetData>
    <row r="3" spans="1:15" ht="18" x14ac:dyDescent="0.2">
      <c r="A3" s="125" t="s">
        <v>162</v>
      </c>
      <c r="B3" s="125"/>
      <c r="C3" s="125"/>
      <c r="D3" s="125"/>
      <c r="E3" s="125"/>
      <c r="F3" s="125"/>
      <c r="G3" s="125"/>
      <c r="H3" s="125"/>
      <c r="I3" s="125"/>
      <c r="J3" s="125"/>
      <c r="K3" s="125"/>
      <c r="L3" s="125"/>
      <c r="M3" s="125"/>
    </row>
    <row r="4" spans="1:15" ht="18" x14ac:dyDescent="0.2">
      <c r="A4" s="128" t="s">
        <v>57</v>
      </c>
      <c r="B4" s="128"/>
      <c r="C4" s="128"/>
      <c r="D4" s="128"/>
      <c r="E4" s="128"/>
      <c r="F4" s="128"/>
      <c r="G4" s="128"/>
      <c r="H4" s="128"/>
      <c r="I4" s="128"/>
      <c r="J4" s="128"/>
      <c r="K4" s="128"/>
      <c r="L4" s="128"/>
      <c r="M4" s="128"/>
    </row>
    <row r="5" spans="1:15" s="133" customFormat="1" ht="16" x14ac:dyDescent="0.2">
      <c r="A5" s="130" t="s">
        <v>91</v>
      </c>
      <c r="B5" s="131" t="s">
        <v>92</v>
      </c>
      <c r="C5" s="131" t="s">
        <v>93</v>
      </c>
      <c r="D5" s="130" t="s">
        <v>94</v>
      </c>
      <c r="E5" s="130" t="s">
        <v>95</v>
      </c>
      <c r="F5" s="130" t="s">
        <v>96</v>
      </c>
      <c r="G5" s="130" t="s">
        <v>97</v>
      </c>
      <c r="H5" s="130" t="s">
        <v>98</v>
      </c>
      <c r="I5" s="130" t="s">
        <v>99</v>
      </c>
      <c r="J5" s="130" t="s">
        <v>100</v>
      </c>
      <c r="K5" s="130" t="s">
        <v>101</v>
      </c>
      <c r="L5" s="130" t="s">
        <v>102</v>
      </c>
      <c r="M5" s="130" t="s">
        <v>103</v>
      </c>
    </row>
    <row r="6" spans="1:15" s="133" customFormat="1" ht="17" x14ac:dyDescent="0.2">
      <c r="A6" s="134" t="s">
        <v>104</v>
      </c>
      <c r="B6" s="134" t="s">
        <v>104</v>
      </c>
      <c r="C6" s="134" t="s">
        <v>104</v>
      </c>
      <c r="D6" s="134">
        <v>0</v>
      </c>
      <c r="E6" s="135">
        <v>100</v>
      </c>
      <c r="F6" s="135">
        <v>250</v>
      </c>
      <c r="G6" s="135">
        <v>500</v>
      </c>
      <c r="H6" s="135" t="s">
        <v>118</v>
      </c>
      <c r="I6" s="135" t="s">
        <v>118</v>
      </c>
      <c r="J6" s="135" t="s">
        <v>118</v>
      </c>
      <c r="K6" s="135" t="s">
        <v>118</v>
      </c>
      <c r="L6" s="135" t="s">
        <v>118</v>
      </c>
      <c r="M6" s="135" t="s">
        <v>118</v>
      </c>
    </row>
    <row r="7" spans="1:15" s="184" customFormat="1" ht="17" x14ac:dyDescent="0.2">
      <c r="A7" s="137" t="s">
        <v>163</v>
      </c>
      <c r="B7" s="137" t="s">
        <v>164</v>
      </c>
      <c r="C7" s="137" t="s">
        <v>165</v>
      </c>
      <c r="D7" s="182">
        <v>1250</v>
      </c>
      <c r="E7" s="138">
        <v>1200</v>
      </c>
      <c r="F7" s="138">
        <v>1175</v>
      </c>
      <c r="G7" s="138">
        <v>1150</v>
      </c>
      <c r="H7" s="138"/>
      <c r="I7" s="138"/>
      <c r="J7" s="138"/>
      <c r="K7" s="138"/>
      <c r="L7" s="138"/>
      <c r="M7" s="138"/>
      <c r="N7" s="133"/>
      <c r="O7" s="133"/>
    </row>
    <row r="8" spans="1:15" s="133" customFormat="1" ht="18" x14ac:dyDescent="0.2">
      <c r="A8" s="128" t="s">
        <v>58</v>
      </c>
      <c r="B8" s="140"/>
      <c r="C8" s="140"/>
      <c r="D8" s="140"/>
      <c r="E8" s="140"/>
      <c r="F8" s="140"/>
      <c r="G8" s="140"/>
      <c r="H8" s="140"/>
      <c r="I8" s="140"/>
      <c r="J8" s="140"/>
      <c r="K8" s="140"/>
      <c r="L8" s="140"/>
      <c r="M8" s="140"/>
    </row>
    <row r="9" spans="1:15" s="133" customFormat="1" ht="16" x14ac:dyDescent="0.2">
      <c r="A9" s="142" t="s">
        <v>91</v>
      </c>
      <c r="B9" s="143" t="s">
        <v>92</v>
      </c>
      <c r="C9" s="143" t="s">
        <v>93</v>
      </c>
      <c r="D9" s="142" t="s">
        <v>94</v>
      </c>
      <c r="E9" s="142" t="s">
        <v>95</v>
      </c>
      <c r="F9" s="142" t="s">
        <v>96</v>
      </c>
      <c r="G9" s="142" t="s">
        <v>97</v>
      </c>
      <c r="H9" s="142" t="s">
        <v>98</v>
      </c>
      <c r="I9" s="142" t="s">
        <v>99</v>
      </c>
      <c r="J9" s="142" t="s">
        <v>100</v>
      </c>
      <c r="K9" s="142" t="s">
        <v>101</v>
      </c>
      <c r="L9" s="142" t="s">
        <v>102</v>
      </c>
      <c r="M9" s="142" t="s">
        <v>103</v>
      </c>
    </row>
    <row r="10" spans="1:15" s="133" customFormat="1" ht="16" x14ac:dyDescent="0.2">
      <c r="A10" s="145"/>
      <c r="B10" s="145"/>
      <c r="C10" s="145"/>
      <c r="D10" s="134">
        <v>1</v>
      </c>
      <c r="E10" s="146"/>
      <c r="F10" s="147"/>
      <c r="G10" s="147"/>
      <c r="H10" s="147"/>
      <c r="I10" s="147"/>
      <c r="J10" s="147"/>
      <c r="K10" s="147"/>
      <c r="L10" s="147"/>
      <c r="M10" s="147"/>
    </row>
    <row r="11" spans="1:15" s="133" customFormat="1" ht="16" x14ac:dyDescent="0.2">
      <c r="A11" s="137"/>
      <c r="B11" s="137"/>
      <c r="C11" s="137"/>
      <c r="D11" s="138"/>
      <c r="E11" s="138"/>
      <c r="F11" s="138"/>
      <c r="G11" s="138"/>
      <c r="H11" s="138"/>
      <c r="I11" s="138"/>
      <c r="J11" s="138"/>
      <c r="K11" s="138"/>
      <c r="L11" s="138"/>
      <c r="M11" s="138"/>
    </row>
    <row r="12" spans="1:15" ht="18" x14ac:dyDescent="0.2">
      <c r="A12" s="128" t="s">
        <v>59</v>
      </c>
      <c r="B12" s="128"/>
      <c r="C12" s="128"/>
      <c r="D12" s="128"/>
      <c r="E12" s="128"/>
      <c r="F12" s="128"/>
      <c r="G12" s="128"/>
      <c r="H12" s="128"/>
      <c r="I12" s="128"/>
      <c r="J12" s="128"/>
      <c r="K12" s="128"/>
      <c r="L12" s="128"/>
      <c r="M12" s="128"/>
    </row>
    <row r="13" spans="1:15" ht="16" x14ac:dyDescent="0.2">
      <c r="A13" s="130" t="s">
        <v>109</v>
      </c>
      <c r="B13" s="130" t="s">
        <v>110</v>
      </c>
      <c r="C13" s="130" t="s">
        <v>111</v>
      </c>
      <c r="D13" s="130" t="s">
        <v>94</v>
      </c>
      <c r="E13" s="131" t="s">
        <v>95</v>
      </c>
      <c r="F13" s="131" t="s">
        <v>96</v>
      </c>
      <c r="G13" s="131" t="s">
        <v>97</v>
      </c>
      <c r="H13" s="131" t="s">
        <v>98</v>
      </c>
      <c r="I13" s="131" t="s">
        <v>99</v>
      </c>
      <c r="J13" s="131" t="s">
        <v>100</v>
      </c>
      <c r="K13" s="131" t="s">
        <v>101</v>
      </c>
      <c r="L13" s="131" t="s">
        <v>102</v>
      </c>
      <c r="M13" s="131" t="s">
        <v>103</v>
      </c>
    </row>
    <row r="14" spans="1:15" s="133" customFormat="1" ht="17" x14ac:dyDescent="0.2">
      <c r="A14" s="134" t="s">
        <v>104</v>
      </c>
      <c r="B14" s="134" t="s">
        <v>104</v>
      </c>
      <c r="C14" s="134" t="s">
        <v>104</v>
      </c>
      <c r="D14" s="134">
        <v>0</v>
      </c>
      <c r="E14" s="135">
        <v>500</v>
      </c>
      <c r="F14" s="135" t="s">
        <v>118</v>
      </c>
      <c r="G14" s="135" t="s">
        <v>118</v>
      </c>
      <c r="H14" s="135" t="s">
        <v>118</v>
      </c>
      <c r="I14" s="135" t="s">
        <v>118</v>
      </c>
      <c r="J14" s="135" t="s">
        <v>118</v>
      </c>
      <c r="K14" s="135" t="s">
        <v>118</v>
      </c>
      <c r="L14" s="135" t="s">
        <v>118</v>
      </c>
      <c r="M14" s="135" t="s">
        <v>118</v>
      </c>
    </row>
    <row r="15" spans="1:15" s="133" customFormat="1" ht="17" x14ac:dyDescent="0.2">
      <c r="A15" s="137" t="s">
        <v>166</v>
      </c>
      <c r="B15" s="137" t="s">
        <v>167</v>
      </c>
      <c r="C15" s="137" t="s">
        <v>168</v>
      </c>
      <c r="D15" s="182">
        <v>40</v>
      </c>
      <c r="E15" s="150">
        <v>35</v>
      </c>
      <c r="F15" s="150"/>
      <c r="G15" s="150"/>
      <c r="H15" s="150"/>
      <c r="I15" s="150"/>
      <c r="J15" s="150"/>
      <c r="K15" s="150"/>
      <c r="L15" s="150"/>
      <c r="M15" s="150"/>
    </row>
    <row r="16" spans="1:15" s="154" customFormat="1" ht="19.5" customHeight="1" x14ac:dyDescent="0.2">
      <c r="A16" s="152" t="s">
        <v>60</v>
      </c>
      <c r="B16" s="152"/>
      <c r="C16" s="152"/>
      <c r="D16" s="152"/>
      <c r="E16" s="152"/>
      <c r="F16" s="152"/>
      <c r="G16" s="152"/>
      <c r="H16" s="152"/>
      <c r="I16" s="152"/>
      <c r="J16" s="152"/>
      <c r="K16" s="152"/>
      <c r="L16" s="152"/>
      <c r="M16" s="152"/>
    </row>
    <row r="17" spans="1:15" s="133" customFormat="1" ht="16" x14ac:dyDescent="0.2">
      <c r="A17" s="130" t="s">
        <v>91</v>
      </c>
      <c r="B17" s="131" t="s">
        <v>92</v>
      </c>
      <c r="C17" s="131" t="s">
        <v>93</v>
      </c>
      <c r="D17" s="130" t="s">
        <v>94</v>
      </c>
      <c r="E17" s="131" t="s">
        <v>95</v>
      </c>
      <c r="F17" s="131" t="s">
        <v>96</v>
      </c>
      <c r="G17" s="131" t="s">
        <v>97</v>
      </c>
      <c r="H17" s="131" t="s">
        <v>98</v>
      </c>
      <c r="I17" s="131" t="s">
        <v>99</v>
      </c>
      <c r="J17" s="131" t="s">
        <v>100</v>
      </c>
      <c r="K17" s="131" t="s">
        <v>101</v>
      </c>
      <c r="L17" s="131" t="s">
        <v>102</v>
      </c>
      <c r="M17" s="131" t="s">
        <v>103</v>
      </c>
    </row>
    <row r="18" spans="1:15" s="155" customFormat="1" ht="17" x14ac:dyDescent="0.2">
      <c r="A18" s="134" t="s">
        <v>104</v>
      </c>
      <c r="B18" s="134" t="s">
        <v>104</v>
      </c>
      <c r="C18" s="134" t="s">
        <v>104</v>
      </c>
      <c r="D18" s="134">
        <v>0</v>
      </c>
      <c r="E18" s="135">
        <v>50</v>
      </c>
      <c r="F18" s="135">
        <v>200</v>
      </c>
      <c r="G18" s="135" t="s">
        <v>118</v>
      </c>
      <c r="H18" s="135" t="s">
        <v>118</v>
      </c>
      <c r="I18" s="135" t="s">
        <v>118</v>
      </c>
      <c r="J18" s="135" t="s">
        <v>118</v>
      </c>
      <c r="K18" s="135" t="s">
        <v>118</v>
      </c>
      <c r="L18" s="135" t="s">
        <v>118</v>
      </c>
      <c r="M18" s="135" t="s">
        <v>118</v>
      </c>
      <c r="N18" s="133"/>
      <c r="O18" s="133"/>
    </row>
    <row r="19" spans="1:15" s="133" customFormat="1" ht="17" x14ac:dyDescent="0.2">
      <c r="A19" s="137" t="s">
        <v>162</v>
      </c>
      <c r="B19" s="137" t="s">
        <v>169</v>
      </c>
      <c r="C19" s="137" t="s">
        <v>170</v>
      </c>
      <c r="D19" s="138">
        <v>1400</v>
      </c>
      <c r="E19" s="138">
        <v>1375</v>
      </c>
      <c r="F19" s="138">
        <v>1350</v>
      </c>
      <c r="G19" s="138"/>
      <c r="H19" s="138"/>
      <c r="I19" s="138"/>
      <c r="J19" s="138"/>
      <c r="K19" s="138"/>
      <c r="L19" s="138"/>
      <c r="M19" s="138"/>
    </row>
    <row r="20" spans="1:15" s="154" customFormat="1" ht="19.5" customHeight="1" x14ac:dyDescent="0.15">
      <c r="A20" s="156" t="s">
        <v>61</v>
      </c>
      <c r="B20" s="156"/>
      <c r="C20" s="156"/>
      <c r="D20" s="156"/>
      <c r="E20" s="156"/>
      <c r="F20" s="156"/>
      <c r="G20" s="156"/>
      <c r="H20" s="156"/>
      <c r="I20" s="156"/>
      <c r="J20" s="156"/>
      <c r="K20" s="156"/>
      <c r="L20" s="156"/>
      <c r="M20" s="156"/>
    </row>
    <row r="21" spans="1:15" s="133" customFormat="1" ht="16" x14ac:dyDescent="0.2">
      <c r="A21" s="130" t="s">
        <v>91</v>
      </c>
      <c r="B21" s="131" t="s">
        <v>92</v>
      </c>
      <c r="C21" s="131" t="s">
        <v>93</v>
      </c>
      <c r="D21" s="130" t="s">
        <v>94</v>
      </c>
      <c r="E21" s="131" t="s">
        <v>95</v>
      </c>
      <c r="F21" s="131" t="s">
        <v>96</v>
      </c>
      <c r="G21" s="131" t="s">
        <v>97</v>
      </c>
      <c r="H21" s="131" t="s">
        <v>98</v>
      </c>
      <c r="I21" s="131" t="s">
        <v>99</v>
      </c>
      <c r="J21" s="131" t="s">
        <v>100</v>
      </c>
      <c r="K21" s="131" t="s">
        <v>101</v>
      </c>
      <c r="L21" s="131" t="s">
        <v>102</v>
      </c>
      <c r="M21" s="131" t="s">
        <v>103</v>
      </c>
    </row>
    <row r="22" spans="1:15" s="133" customFormat="1" ht="17" x14ac:dyDescent="0.2">
      <c r="A22" s="134" t="s">
        <v>104</v>
      </c>
      <c r="B22" s="134" t="s">
        <v>104</v>
      </c>
      <c r="C22" s="134" t="s">
        <v>104</v>
      </c>
      <c r="D22" s="134">
        <v>0</v>
      </c>
      <c r="E22" s="135">
        <v>200</v>
      </c>
      <c r="F22" s="135">
        <v>500</v>
      </c>
      <c r="G22" s="135">
        <v>1000</v>
      </c>
      <c r="H22" s="135" t="s">
        <v>118</v>
      </c>
      <c r="I22" s="135" t="s">
        <v>118</v>
      </c>
      <c r="J22" s="135" t="s">
        <v>118</v>
      </c>
      <c r="K22" s="135" t="s">
        <v>118</v>
      </c>
      <c r="L22" s="135" t="s">
        <v>118</v>
      </c>
      <c r="M22" s="135" t="s">
        <v>118</v>
      </c>
    </row>
    <row r="23" spans="1:15" s="133" customFormat="1" ht="17" x14ac:dyDescent="0.2">
      <c r="A23" s="137" t="s">
        <v>162</v>
      </c>
      <c r="B23" s="137" t="s">
        <v>171</v>
      </c>
      <c r="C23" s="137" t="s">
        <v>172</v>
      </c>
      <c r="D23" s="138">
        <v>550</v>
      </c>
      <c r="E23" s="138">
        <v>550</v>
      </c>
      <c r="F23" s="138">
        <v>525</v>
      </c>
      <c r="G23" s="138">
        <v>500</v>
      </c>
      <c r="H23" s="138"/>
      <c r="I23" s="138"/>
      <c r="J23" s="138"/>
      <c r="K23" s="138"/>
      <c r="L23" s="138"/>
      <c r="M23" s="138"/>
    </row>
    <row r="24" spans="1:15" s="133" customFormat="1" ht="17" x14ac:dyDescent="0.2">
      <c r="A24" s="137" t="s">
        <v>162</v>
      </c>
      <c r="B24" s="137" t="s">
        <v>173</v>
      </c>
      <c r="C24" s="137" t="s">
        <v>174</v>
      </c>
      <c r="D24" s="138">
        <v>650</v>
      </c>
      <c r="E24" s="138">
        <v>650</v>
      </c>
      <c r="F24" s="138">
        <v>625</v>
      </c>
      <c r="G24" s="138">
        <v>600</v>
      </c>
      <c r="H24" s="138"/>
      <c r="I24" s="138"/>
      <c r="J24" s="138"/>
      <c r="K24" s="138"/>
      <c r="L24" s="138"/>
      <c r="M24" s="138"/>
    </row>
    <row r="25" spans="1:15" s="154" customFormat="1" ht="18" customHeight="1" x14ac:dyDescent="0.2">
      <c r="A25" s="152" t="s">
        <v>63</v>
      </c>
      <c r="B25" s="152"/>
      <c r="C25" s="152"/>
      <c r="D25" s="152"/>
      <c r="E25" s="152"/>
      <c r="F25" s="152"/>
      <c r="G25" s="152"/>
      <c r="H25" s="152"/>
      <c r="I25" s="152"/>
      <c r="J25" s="152"/>
      <c r="K25" s="152"/>
      <c r="L25" s="152"/>
      <c r="M25" s="152"/>
    </row>
    <row r="26" spans="1:15" s="133" customFormat="1" ht="17" x14ac:dyDescent="0.2">
      <c r="A26" s="130" t="s">
        <v>121</v>
      </c>
      <c r="B26" s="158" t="s">
        <v>122</v>
      </c>
      <c r="C26" s="134" t="s">
        <v>104</v>
      </c>
      <c r="D26" s="134" t="s">
        <v>104</v>
      </c>
      <c r="E26" s="130" t="s">
        <v>95</v>
      </c>
      <c r="F26" s="131" t="s">
        <v>96</v>
      </c>
      <c r="G26" s="131" t="s">
        <v>97</v>
      </c>
      <c r="H26" s="131" t="s">
        <v>98</v>
      </c>
      <c r="I26" s="131" t="s">
        <v>99</v>
      </c>
      <c r="J26" s="131" t="s">
        <v>100</v>
      </c>
      <c r="K26" s="131" t="s">
        <v>101</v>
      </c>
      <c r="L26" s="131" t="s">
        <v>102</v>
      </c>
      <c r="M26" s="131" t="s">
        <v>103</v>
      </c>
    </row>
    <row r="27" spans="1:15" s="133" customFormat="1" ht="17" x14ac:dyDescent="0.2">
      <c r="A27" s="159" t="s">
        <v>123</v>
      </c>
      <c r="B27" s="13">
        <v>1</v>
      </c>
      <c r="C27" s="134" t="s">
        <v>104</v>
      </c>
      <c r="D27" s="134" t="s">
        <v>104</v>
      </c>
      <c r="E27" s="135" t="s">
        <v>118</v>
      </c>
      <c r="F27" s="135" t="s">
        <v>118</v>
      </c>
      <c r="G27" s="135" t="s">
        <v>118</v>
      </c>
      <c r="H27" s="135" t="s">
        <v>118</v>
      </c>
      <c r="I27" s="135" t="s">
        <v>118</v>
      </c>
      <c r="J27" s="135" t="s">
        <v>118</v>
      </c>
      <c r="K27" s="135" t="s">
        <v>118</v>
      </c>
      <c r="L27" s="135" t="s">
        <v>118</v>
      </c>
      <c r="M27" s="135" t="s">
        <v>118</v>
      </c>
    </row>
    <row r="28" spans="1:15" s="133" customFormat="1" ht="17" x14ac:dyDescent="0.2">
      <c r="A28" s="160" t="s">
        <v>124</v>
      </c>
      <c r="B28" s="161">
        <v>15000</v>
      </c>
      <c r="C28" s="134" t="s">
        <v>104</v>
      </c>
      <c r="D28" s="134" t="s">
        <v>104</v>
      </c>
      <c r="E28" s="161"/>
      <c r="F28" s="161"/>
      <c r="G28" s="161"/>
      <c r="H28" s="161"/>
      <c r="I28" s="161"/>
      <c r="J28" s="161"/>
      <c r="K28" s="161"/>
      <c r="L28" s="161"/>
      <c r="M28" s="161"/>
    </row>
    <row r="29" spans="1:15" s="154" customFormat="1" ht="18" x14ac:dyDescent="0.2">
      <c r="A29" s="152" t="s">
        <v>65</v>
      </c>
      <c r="B29" s="152"/>
      <c r="C29" s="152"/>
      <c r="D29" s="152"/>
      <c r="E29" s="152"/>
      <c r="F29" s="152"/>
      <c r="G29" s="152"/>
      <c r="H29" s="152"/>
      <c r="I29" s="152"/>
      <c r="J29" s="152"/>
      <c r="K29" s="152"/>
      <c r="L29" s="152"/>
      <c r="M29" s="152"/>
    </row>
    <row r="30" spans="1:15" s="133" customFormat="1" ht="34" x14ac:dyDescent="0.2">
      <c r="A30" s="163"/>
      <c r="B30" s="158" t="s">
        <v>125</v>
      </c>
      <c r="C30" s="134" t="s">
        <v>104</v>
      </c>
      <c r="D30" s="134" t="s">
        <v>104</v>
      </c>
      <c r="E30" s="131" t="s">
        <v>95</v>
      </c>
      <c r="F30" s="131" t="s">
        <v>96</v>
      </c>
      <c r="G30" s="131" t="s">
        <v>97</v>
      </c>
      <c r="H30" s="131" t="s">
        <v>98</v>
      </c>
      <c r="I30" s="131" t="s">
        <v>99</v>
      </c>
      <c r="J30" s="131" t="s">
        <v>100</v>
      </c>
      <c r="K30" s="131" t="s">
        <v>101</v>
      </c>
      <c r="L30" s="131" t="s">
        <v>102</v>
      </c>
      <c r="M30" s="131" t="s">
        <v>103</v>
      </c>
    </row>
    <row r="31" spans="1:15" s="133" customFormat="1" ht="17" x14ac:dyDescent="0.2">
      <c r="A31" s="159" t="s">
        <v>126</v>
      </c>
      <c r="B31" s="16">
        <v>0</v>
      </c>
      <c r="C31" s="134" t="s">
        <v>104</v>
      </c>
      <c r="D31" s="134" t="s">
        <v>104</v>
      </c>
      <c r="E31" s="135">
        <v>100</v>
      </c>
      <c r="F31" s="135">
        <v>250</v>
      </c>
      <c r="G31" s="135">
        <v>500</v>
      </c>
      <c r="H31" s="135" t="s">
        <v>118</v>
      </c>
      <c r="I31" s="135" t="s">
        <v>118</v>
      </c>
      <c r="J31" s="135" t="s">
        <v>118</v>
      </c>
      <c r="K31" s="135" t="s">
        <v>118</v>
      </c>
      <c r="L31" s="135" t="s">
        <v>118</v>
      </c>
      <c r="M31" s="135" t="s">
        <v>118</v>
      </c>
    </row>
    <row r="32" spans="1:15" s="133" customFormat="1" ht="17" x14ac:dyDescent="0.2">
      <c r="A32" s="164" t="s">
        <v>127</v>
      </c>
      <c r="B32" s="161">
        <v>35</v>
      </c>
      <c r="C32" s="134" t="s">
        <v>104</v>
      </c>
      <c r="D32" s="134" t="s">
        <v>104</v>
      </c>
      <c r="E32" s="138">
        <v>35</v>
      </c>
      <c r="F32" s="138">
        <v>30</v>
      </c>
      <c r="G32" s="138">
        <v>25</v>
      </c>
      <c r="H32" s="161"/>
      <c r="I32" s="161"/>
      <c r="J32" s="161"/>
      <c r="K32" s="161"/>
      <c r="L32" s="161"/>
      <c r="M32" s="161"/>
    </row>
    <row r="33" spans="1:13" s="133" customFormat="1" ht="17" x14ac:dyDescent="0.2">
      <c r="A33" s="164" t="s">
        <v>128</v>
      </c>
      <c r="B33" s="161">
        <v>35</v>
      </c>
      <c r="C33" s="134" t="s">
        <v>104</v>
      </c>
      <c r="D33" s="134" t="s">
        <v>104</v>
      </c>
      <c r="E33" s="138">
        <v>35</v>
      </c>
      <c r="F33" s="138">
        <v>30</v>
      </c>
      <c r="G33" s="138">
        <v>25</v>
      </c>
      <c r="H33" s="161"/>
      <c r="I33" s="161"/>
      <c r="J33" s="161"/>
      <c r="K33" s="161"/>
      <c r="L33" s="161"/>
      <c r="M33" s="161"/>
    </row>
    <row r="34" spans="1:13" s="133" customFormat="1" ht="17" x14ac:dyDescent="0.2">
      <c r="A34" s="165" t="s">
        <v>129</v>
      </c>
      <c r="B34" s="161">
        <v>35</v>
      </c>
      <c r="C34" s="134" t="s">
        <v>104</v>
      </c>
      <c r="D34" s="134" t="s">
        <v>104</v>
      </c>
      <c r="E34" s="138">
        <v>35</v>
      </c>
      <c r="F34" s="138">
        <v>30</v>
      </c>
      <c r="G34" s="138">
        <v>25</v>
      </c>
      <c r="H34" s="161"/>
      <c r="I34" s="161"/>
      <c r="J34" s="161"/>
      <c r="K34" s="161"/>
      <c r="L34" s="161"/>
      <c r="M34" s="161"/>
    </row>
    <row r="35" spans="1:13" s="154" customFormat="1" ht="19.5" customHeight="1" x14ac:dyDescent="0.2">
      <c r="A35" s="166" t="s">
        <v>68</v>
      </c>
      <c r="B35" s="167"/>
      <c r="C35" s="152"/>
      <c r="D35" s="152"/>
      <c r="E35" s="152"/>
      <c r="F35" s="152"/>
      <c r="G35" s="152"/>
      <c r="H35" s="152"/>
      <c r="I35" s="152"/>
      <c r="J35" s="152"/>
      <c r="K35" s="152"/>
      <c r="L35" s="152"/>
      <c r="M35" s="152"/>
    </row>
    <row r="36" spans="1:13" s="154" customFormat="1" ht="17" x14ac:dyDescent="0.2">
      <c r="A36" s="168" t="s">
        <v>130</v>
      </c>
      <c r="B36" s="130" t="s">
        <v>122</v>
      </c>
      <c r="C36" s="134" t="s">
        <v>104</v>
      </c>
      <c r="D36" s="134" t="s">
        <v>104</v>
      </c>
      <c r="E36" s="134" t="s">
        <v>104</v>
      </c>
      <c r="F36" s="134" t="s">
        <v>104</v>
      </c>
      <c r="G36" s="134" t="s">
        <v>104</v>
      </c>
      <c r="H36" s="134" t="s">
        <v>104</v>
      </c>
      <c r="I36" s="134" t="s">
        <v>104</v>
      </c>
      <c r="J36" s="134" t="s">
        <v>104</v>
      </c>
      <c r="K36" s="134" t="s">
        <v>104</v>
      </c>
      <c r="L36" s="134" t="s">
        <v>104</v>
      </c>
      <c r="M36" s="134" t="s">
        <v>104</v>
      </c>
    </row>
    <row r="37" spans="1:13" s="154" customFormat="1" ht="17" x14ac:dyDescent="0.2">
      <c r="A37" s="164" t="s">
        <v>131</v>
      </c>
      <c r="B37" s="161">
        <v>35000</v>
      </c>
      <c r="C37" s="134" t="s">
        <v>104</v>
      </c>
      <c r="D37" s="134" t="s">
        <v>104</v>
      </c>
      <c r="E37" s="134" t="s">
        <v>104</v>
      </c>
      <c r="F37" s="134" t="s">
        <v>104</v>
      </c>
      <c r="G37" s="134" t="s">
        <v>104</v>
      </c>
      <c r="H37" s="134" t="s">
        <v>104</v>
      </c>
      <c r="I37" s="134" t="s">
        <v>104</v>
      </c>
      <c r="J37" s="134" t="s">
        <v>104</v>
      </c>
      <c r="K37" s="134" t="s">
        <v>104</v>
      </c>
      <c r="L37" s="134" t="s">
        <v>104</v>
      </c>
      <c r="M37" s="134" t="s">
        <v>104</v>
      </c>
    </row>
    <row r="38" spans="1:13" s="154" customFormat="1" ht="17" x14ac:dyDescent="0.2">
      <c r="A38" s="164" t="s">
        <v>132</v>
      </c>
      <c r="B38" s="161">
        <v>35000</v>
      </c>
      <c r="C38" s="134" t="s">
        <v>104</v>
      </c>
      <c r="D38" s="134" t="s">
        <v>104</v>
      </c>
      <c r="E38" s="134" t="s">
        <v>104</v>
      </c>
      <c r="F38" s="134" t="s">
        <v>104</v>
      </c>
      <c r="G38" s="134" t="s">
        <v>104</v>
      </c>
      <c r="H38" s="134" t="s">
        <v>104</v>
      </c>
      <c r="I38" s="134" t="s">
        <v>104</v>
      </c>
      <c r="J38" s="134" t="s">
        <v>104</v>
      </c>
      <c r="K38" s="134" t="s">
        <v>104</v>
      </c>
      <c r="L38" s="134" t="s">
        <v>104</v>
      </c>
      <c r="M38" s="134" t="s">
        <v>104</v>
      </c>
    </row>
    <row r="39" spans="1:13" s="154" customFormat="1" ht="17" x14ac:dyDescent="0.2">
      <c r="A39" s="165" t="s">
        <v>133</v>
      </c>
      <c r="B39" s="161">
        <v>35000</v>
      </c>
      <c r="C39" s="134" t="s">
        <v>104</v>
      </c>
      <c r="D39" s="134" t="s">
        <v>104</v>
      </c>
      <c r="E39" s="134" t="s">
        <v>104</v>
      </c>
      <c r="F39" s="134" t="s">
        <v>104</v>
      </c>
      <c r="G39" s="134" t="s">
        <v>104</v>
      </c>
      <c r="H39" s="134" t="s">
        <v>104</v>
      </c>
      <c r="I39" s="134" t="s">
        <v>104</v>
      </c>
      <c r="J39" s="134" t="s">
        <v>104</v>
      </c>
      <c r="K39" s="134" t="s">
        <v>104</v>
      </c>
      <c r="L39" s="134" t="s">
        <v>104</v>
      </c>
      <c r="M39" s="134" t="s">
        <v>104</v>
      </c>
    </row>
    <row r="40" spans="1:13" s="154" customFormat="1" ht="19.5" customHeight="1" x14ac:dyDescent="0.2">
      <c r="A40" s="166" t="s">
        <v>70</v>
      </c>
      <c r="B40" s="170"/>
      <c r="C40" s="152"/>
      <c r="D40" s="152"/>
      <c r="E40" s="170"/>
      <c r="F40" s="170"/>
      <c r="G40" s="170"/>
      <c r="H40" s="170"/>
      <c r="I40" s="170"/>
      <c r="J40" s="170"/>
      <c r="K40" s="170"/>
      <c r="L40" s="170"/>
      <c r="M40" s="170"/>
    </row>
    <row r="41" spans="1:13" s="133" customFormat="1" ht="17" x14ac:dyDescent="0.2">
      <c r="A41" s="163"/>
      <c r="B41" s="130" t="s">
        <v>94</v>
      </c>
      <c r="C41" s="134" t="s">
        <v>104</v>
      </c>
      <c r="D41" s="134" t="s">
        <v>104</v>
      </c>
      <c r="E41" s="131" t="s">
        <v>95</v>
      </c>
      <c r="F41" s="131" t="s">
        <v>96</v>
      </c>
      <c r="G41" s="131" t="s">
        <v>97</v>
      </c>
      <c r="H41" s="131" t="s">
        <v>98</v>
      </c>
      <c r="I41" s="131" t="s">
        <v>99</v>
      </c>
      <c r="J41" s="131" t="s">
        <v>100</v>
      </c>
      <c r="K41" s="131" t="s">
        <v>101</v>
      </c>
      <c r="L41" s="131" t="s">
        <v>102</v>
      </c>
      <c r="M41" s="131" t="s">
        <v>103</v>
      </c>
    </row>
    <row r="42" spans="1:13" s="133" customFormat="1" ht="17" x14ac:dyDescent="0.2">
      <c r="A42" s="159" t="s">
        <v>126</v>
      </c>
      <c r="B42" s="16">
        <v>0</v>
      </c>
      <c r="C42" s="134" t="s">
        <v>104</v>
      </c>
      <c r="D42" s="134" t="s">
        <v>104</v>
      </c>
      <c r="E42" s="135">
        <v>250</v>
      </c>
      <c r="F42" s="135" t="s">
        <v>118</v>
      </c>
      <c r="G42" s="135" t="s">
        <v>118</v>
      </c>
      <c r="H42" s="135" t="s">
        <v>118</v>
      </c>
      <c r="I42" s="135" t="s">
        <v>118</v>
      </c>
      <c r="J42" s="135" t="s">
        <v>118</v>
      </c>
      <c r="K42" s="135" t="s">
        <v>118</v>
      </c>
      <c r="L42" s="135" t="s">
        <v>118</v>
      </c>
      <c r="M42" s="135" t="s">
        <v>118</v>
      </c>
    </row>
    <row r="43" spans="1:13" s="175" customFormat="1" ht="17" x14ac:dyDescent="0.2">
      <c r="A43" s="172" t="s">
        <v>134</v>
      </c>
      <c r="B43" s="173"/>
      <c r="C43" s="134" t="s">
        <v>104</v>
      </c>
      <c r="D43" s="134" t="s">
        <v>104</v>
      </c>
      <c r="E43" s="173"/>
      <c r="F43" s="173"/>
      <c r="G43" s="173"/>
      <c r="H43" s="173"/>
      <c r="I43" s="173"/>
      <c r="J43" s="173"/>
      <c r="K43" s="173"/>
      <c r="L43" s="173"/>
      <c r="M43" s="173"/>
    </row>
    <row r="44" spans="1:13" s="175" customFormat="1" ht="17" x14ac:dyDescent="0.2">
      <c r="A44" s="172" t="s">
        <v>135</v>
      </c>
      <c r="B44" s="173"/>
      <c r="C44" s="134" t="s">
        <v>104</v>
      </c>
      <c r="D44" s="134" t="s">
        <v>104</v>
      </c>
      <c r="E44" s="173"/>
      <c r="F44" s="173"/>
      <c r="G44" s="173"/>
      <c r="H44" s="173"/>
      <c r="I44" s="173"/>
      <c r="J44" s="173"/>
      <c r="K44" s="173"/>
      <c r="L44" s="173"/>
      <c r="M44" s="173"/>
    </row>
    <row r="45" spans="1:13" s="175" customFormat="1" ht="17" x14ac:dyDescent="0.2">
      <c r="A45" s="172" t="s">
        <v>136</v>
      </c>
      <c r="B45" s="173"/>
      <c r="C45" s="134" t="s">
        <v>104</v>
      </c>
      <c r="D45" s="134" t="s">
        <v>104</v>
      </c>
      <c r="E45" s="173"/>
      <c r="F45" s="173"/>
      <c r="G45" s="173"/>
      <c r="H45" s="173"/>
      <c r="I45" s="173"/>
      <c r="J45" s="173"/>
      <c r="K45" s="173"/>
      <c r="L45" s="173"/>
      <c r="M45" s="173"/>
    </row>
    <row r="46" spans="1:13" s="175" customFormat="1" ht="17" x14ac:dyDescent="0.2">
      <c r="A46" s="176" t="s">
        <v>137</v>
      </c>
      <c r="B46" s="161">
        <v>350</v>
      </c>
      <c r="C46" s="134" t="s">
        <v>104</v>
      </c>
      <c r="D46" s="134" t="s">
        <v>104</v>
      </c>
      <c r="E46" s="161">
        <v>325</v>
      </c>
      <c r="F46" s="161"/>
      <c r="G46" s="161"/>
      <c r="H46" s="161"/>
      <c r="I46" s="161"/>
      <c r="J46" s="161"/>
      <c r="K46" s="161"/>
      <c r="L46" s="161"/>
      <c r="M46" s="161"/>
    </row>
    <row r="47" spans="1:13" s="133" customFormat="1" ht="19.5" customHeight="1" x14ac:dyDescent="0.2">
      <c r="A47" s="166" t="s">
        <v>138</v>
      </c>
      <c r="B47" s="166"/>
      <c r="C47" s="152"/>
      <c r="D47" s="152"/>
      <c r="E47" s="166"/>
      <c r="F47" s="166"/>
      <c r="G47" s="166"/>
      <c r="H47" s="166"/>
      <c r="I47" s="166"/>
      <c r="J47" s="166"/>
      <c r="K47" s="166"/>
      <c r="L47" s="166"/>
      <c r="M47" s="166"/>
    </row>
    <row r="48" spans="1:13" s="133" customFormat="1" ht="17" x14ac:dyDescent="0.2">
      <c r="A48" s="163"/>
      <c r="B48" s="130" t="s">
        <v>139</v>
      </c>
      <c r="C48" s="134" t="s">
        <v>104</v>
      </c>
      <c r="D48" s="134" t="s">
        <v>104</v>
      </c>
      <c r="E48" s="131" t="s">
        <v>95</v>
      </c>
      <c r="F48" s="131" t="s">
        <v>96</v>
      </c>
      <c r="G48" s="131" t="s">
        <v>97</v>
      </c>
      <c r="H48" s="131" t="s">
        <v>98</v>
      </c>
      <c r="I48" s="131" t="s">
        <v>99</v>
      </c>
      <c r="J48" s="131" t="s">
        <v>100</v>
      </c>
      <c r="K48" s="131" t="s">
        <v>101</v>
      </c>
      <c r="L48" s="131" t="s">
        <v>102</v>
      </c>
      <c r="M48" s="131" t="s">
        <v>103</v>
      </c>
    </row>
    <row r="49" spans="1:13" s="133" customFormat="1" ht="17" x14ac:dyDescent="0.2">
      <c r="A49" s="159" t="s">
        <v>126</v>
      </c>
      <c r="B49" s="16">
        <v>0</v>
      </c>
      <c r="C49" s="134" t="s">
        <v>104</v>
      </c>
      <c r="D49" s="134" t="s">
        <v>104</v>
      </c>
      <c r="E49" s="135" t="s">
        <v>118</v>
      </c>
      <c r="F49" s="135" t="s">
        <v>118</v>
      </c>
      <c r="G49" s="135" t="s">
        <v>118</v>
      </c>
      <c r="H49" s="135" t="s">
        <v>118</v>
      </c>
      <c r="I49" s="135" t="s">
        <v>118</v>
      </c>
      <c r="J49" s="135" t="s">
        <v>118</v>
      </c>
      <c r="K49" s="135" t="s">
        <v>118</v>
      </c>
      <c r="L49" s="135" t="s">
        <v>118</v>
      </c>
      <c r="M49" s="135" t="s">
        <v>118</v>
      </c>
    </row>
    <row r="50" spans="1:13" s="133" customFormat="1" ht="17" x14ac:dyDescent="0.2">
      <c r="A50" s="164" t="s">
        <v>140</v>
      </c>
      <c r="B50" s="161">
        <v>10</v>
      </c>
      <c r="C50" s="134" t="s">
        <v>104</v>
      </c>
      <c r="D50" s="134" t="s">
        <v>104</v>
      </c>
      <c r="E50" s="161"/>
      <c r="F50" s="161"/>
      <c r="G50" s="161"/>
      <c r="H50" s="161"/>
      <c r="I50" s="161"/>
      <c r="J50" s="161"/>
      <c r="K50" s="161"/>
      <c r="L50" s="161"/>
      <c r="M50" s="161"/>
    </row>
    <row r="51" spans="1:13" s="133" customFormat="1" ht="17" x14ac:dyDescent="0.2">
      <c r="A51" s="164" t="s">
        <v>141</v>
      </c>
      <c r="B51" s="161">
        <v>30</v>
      </c>
      <c r="C51" s="134" t="s">
        <v>104</v>
      </c>
      <c r="D51" s="134" t="s">
        <v>104</v>
      </c>
      <c r="E51" s="161"/>
      <c r="F51" s="161"/>
      <c r="G51" s="161"/>
      <c r="H51" s="161"/>
      <c r="I51" s="161"/>
      <c r="J51" s="161"/>
      <c r="K51" s="161"/>
      <c r="L51" s="161"/>
      <c r="M51" s="161"/>
    </row>
    <row r="52" spans="1:13" s="133" customFormat="1" ht="17" x14ac:dyDescent="0.2">
      <c r="A52" s="164" t="s">
        <v>142</v>
      </c>
      <c r="B52" s="161"/>
      <c r="C52" s="134" t="s">
        <v>104</v>
      </c>
      <c r="D52" s="134" t="s">
        <v>104</v>
      </c>
      <c r="E52" s="161"/>
      <c r="F52" s="161"/>
      <c r="G52" s="161"/>
      <c r="H52" s="161"/>
      <c r="I52" s="161"/>
      <c r="J52" s="161"/>
      <c r="K52" s="161"/>
      <c r="L52" s="161"/>
      <c r="M52" s="161"/>
    </row>
    <row r="53" spans="1:13" s="133" customFormat="1" ht="17" x14ac:dyDescent="0.2">
      <c r="A53" s="164" t="s">
        <v>144</v>
      </c>
      <c r="B53" s="161"/>
      <c r="C53" s="134" t="s">
        <v>104</v>
      </c>
      <c r="D53" s="134" t="s">
        <v>104</v>
      </c>
      <c r="E53" s="161"/>
      <c r="F53" s="161"/>
      <c r="G53" s="161"/>
      <c r="H53" s="161"/>
      <c r="I53" s="161"/>
      <c r="J53" s="161"/>
      <c r="K53" s="161"/>
      <c r="L53" s="161"/>
      <c r="M53" s="161"/>
    </row>
    <row r="54" spans="1:13" ht="19" x14ac:dyDescent="0.2">
      <c r="A54" s="178" t="s">
        <v>73</v>
      </c>
      <c r="B54" s="166"/>
      <c r="C54" s="166"/>
      <c r="D54" s="166"/>
      <c r="E54" s="166"/>
      <c r="F54" s="166"/>
      <c r="G54" s="166"/>
      <c r="H54" s="166"/>
      <c r="I54" s="166"/>
      <c r="J54" s="166"/>
      <c r="K54" s="166"/>
      <c r="L54" s="166"/>
      <c r="M54" s="166"/>
    </row>
    <row r="55" spans="1:13" ht="17" x14ac:dyDescent="0.2">
      <c r="A55" s="163"/>
      <c r="B55" s="179" t="s">
        <v>145</v>
      </c>
      <c r="C55" s="134" t="s">
        <v>104</v>
      </c>
      <c r="D55" s="134" t="s">
        <v>104</v>
      </c>
      <c r="E55" s="134" t="s">
        <v>104</v>
      </c>
      <c r="F55" s="134" t="s">
        <v>104</v>
      </c>
      <c r="G55" s="134" t="s">
        <v>104</v>
      </c>
      <c r="H55" s="134" t="s">
        <v>104</v>
      </c>
      <c r="I55" s="134" t="s">
        <v>104</v>
      </c>
      <c r="J55" s="134" t="s">
        <v>104</v>
      </c>
      <c r="K55" s="134" t="s">
        <v>104</v>
      </c>
      <c r="L55" s="134" t="s">
        <v>104</v>
      </c>
      <c r="M55" s="134" t="s">
        <v>104</v>
      </c>
    </row>
    <row r="56" spans="1:13" ht="17" x14ac:dyDescent="0.2">
      <c r="A56" s="180" t="s">
        <v>146</v>
      </c>
      <c r="B56" s="181">
        <v>200</v>
      </c>
      <c r="C56" s="134" t="s">
        <v>104</v>
      </c>
      <c r="D56" s="134" t="s">
        <v>104</v>
      </c>
      <c r="E56" s="134" t="s">
        <v>104</v>
      </c>
      <c r="F56" s="134" t="s">
        <v>104</v>
      </c>
      <c r="G56" s="134" t="s">
        <v>104</v>
      </c>
      <c r="H56" s="134" t="s">
        <v>104</v>
      </c>
      <c r="I56" s="134" t="s">
        <v>104</v>
      </c>
      <c r="J56" s="134" t="s">
        <v>104</v>
      </c>
      <c r="K56" s="134" t="s">
        <v>104</v>
      </c>
      <c r="L56" s="134" t="s">
        <v>104</v>
      </c>
      <c r="M56" s="134" t="s">
        <v>104</v>
      </c>
    </row>
    <row r="57" spans="1:13" ht="17" x14ac:dyDescent="0.2">
      <c r="A57" s="180" t="s">
        <v>147</v>
      </c>
      <c r="B57" s="181">
        <v>150</v>
      </c>
      <c r="C57" s="134" t="s">
        <v>104</v>
      </c>
      <c r="D57" s="134" t="s">
        <v>104</v>
      </c>
      <c r="E57" s="134" t="s">
        <v>104</v>
      </c>
      <c r="F57" s="134" t="s">
        <v>104</v>
      </c>
      <c r="G57" s="134" t="s">
        <v>104</v>
      </c>
      <c r="H57" s="134" t="s">
        <v>104</v>
      </c>
      <c r="I57" s="134" t="s">
        <v>104</v>
      </c>
      <c r="J57" s="134" t="s">
        <v>104</v>
      </c>
      <c r="K57" s="134" t="s">
        <v>104</v>
      </c>
      <c r="L57" s="134" t="s">
        <v>104</v>
      </c>
      <c r="M57" s="134" t="s">
        <v>104</v>
      </c>
    </row>
    <row r="58" spans="1:13" ht="17" x14ac:dyDescent="0.2">
      <c r="A58" s="180" t="s">
        <v>148</v>
      </c>
      <c r="B58" s="181">
        <v>150</v>
      </c>
      <c r="C58" s="134" t="s">
        <v>104</v>
      </c>
      <c r="D58" s="134" t="s">
        <v>104</v>
      </c>
      <c r="E58" s="134" t="s">
        <v>104</v>
      </c>
      <c r="F58" s="134" t="s">
        <v>104</v>
      </c>
      <c r="G58" s="134" t="s">
        <v>104</v>
      </c>
      <c r="H58" s="134" t="s">
        <v>104</v>
      </c>
      <c r="I58" s="134" t="s">
        <v>104</v>
      </c>
      <c r="J58" s="134" t="s">
        <v>104</v>
      </c>
      <c r="K58" s="134" t="s">
        <v>104</v>
      </c>
      <c r="L58" s="134" t="s">
        <v>104</v>
      </c>
      <c r="M58" s="134" t="s">
        <v>104</v>
      </c>
    </row>
  </sheetData>
  <sheetProtection algorithmName="SHA-512" hashValue="SSl0wueYs0nSprRPVmp/n0bCeVZ3nK1m9UIFUnC3YYyhMwa4culjJ70PY+bHjEfw2dXF2jfM1yRzawx4aagKCQ==" saltValue="bbcj7trtEt2IXcR37sKpbw==" spinCount="100000" sheet="1" selectLockedCells="1"/>
  <dataValidations count="1">
    <dataValidation allowBlank="1" showErrorMessage="1" sqref="A1:XFD1048576" xr:uid="{9CBEF364-BA14-4F46-956B-E9C80299AB48}"/>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BAEE7-A029-47A9-BE70-7A7D275FE8EB}">
  <sheetPr>
    <tabColor theme="2" tint="-9.9978637043366805E-2"/>
  </sheetPr>
  <dimension ref="A3:O33"/>
  <sheetViews>
    <sheetView zoomScale="60" zoomScaleNormal="60" workbookViewId="0"/>
  </sheetViews>
  <sheetFormatPr baseColWidth="10" defaultColWidth="0" defaultRowHeight="15" x14ac:dyDescent="0.2"/>
  <cols>
    <col min="1" max="1" width="108.5" style="127" bestFit="1" customWidth="1"/>
    <col min="2" max="2" width="26.83203125" style="127" bestFit="1" customWidth="1"/>
    <col min="3" max="3" width="30.1640625" style="127" bestFit="1" customWidth="1"/>
    <col min="4" max="4" width="29.6640625" style="127" bestFit="1" customWidth="1"/>
    <col min="5" max="10" width="18.5" style="127" bestFit="1" customWidth="1"/>
    <col min="11" max="11" width="20.5" style="127" bestFit="1" customWidth="1"/>
    <col min="12" max="12" width="21.5" style="127" bestFit="1" customWidth="1"/>
    <col min="13" max="13" width="30.5" style="127" bestFit="1" customWidth="1"/>
    <col min="14" max="15" width="8.6640625" style="127" customWidth="1"/>
    <col min="16" max="16384" width="8.6640625" style="127" hidden="1"/>
  </cols>
  <sheetData>
    <row r="3" spans="1:13" ht="18" x14ac:dyDescent="0.2">
      <c r="A3" s="125" t="s">
        <v>175</v>
      </c>
      <c r="B3" s="125"/>
      <c r="C3" s="125"/>
      <c r="D3" s="125"/>
      <c r="E3" s="125"/>
      <c r="F3" s="125"/>
      <c r="G3" s="125"/>
      <c r="H3" s="125"/>
      <c r="I3" s="125"/>
      <c r="J3" s="125"/>
      <c r="K3" s="125"/>
      <c r="L3" s="125"/>
      <c r="M3" s="125"/>
    </row>
    <row r="4" spans="1:13" s="154" customFormat="1" ht="19.5" customHeight="1" x14ac:dyDescent="0.2">
      <c r="A4" s="152" t="s">
        <v>79</v>
      </c>
      <c r="B4" s="152"/>
      <c r="C4" s="152"/>
      <c r="D4" s="152"/>
      <c r="E4" s="152"/>
      <c r="F4" s="152"/>
      <c r="G4" s="152"/>
      <c r="H4" s="152"/>
      <c r="I4" s="152"/>
      <c r="J4" s="152"/>
      <c r="K4" s="152"/>
      <c r="L4" s="152"/>
      <c r="M4" s="152"/>
    </row>
    <row r="5" spans="1:13" s="154" customFormat="1" ht="16" x14ac:dyDescent="0.2">
      <c r="A5" s="163"/>
      <c r="B5" s="143" t="s">
        <v>176</v>
      </c>
      <c r="C5" s="131" t="s">
        <v>95</v>
      </c>
      <c r="D5" s="131" t="s">
        <v>96</v>
      </c>
      <c r="E5" s="131" t="s">
        <v>97</v>
      </c>
      <c r="F5" s="131" t="s">
        <v>98</v>
      </c>
      <c r="G5" s="131" t="s">
        <v>99</v>
      </c>
      <c r="H5" s="131" t="s">
        <v>100</v>
      </c>
      <c r="I5" s="131" t="s">
        <v>101</v>
      </c>
      <c r="J5" s="131" t="s">
        <v>102</v>
      </c>
      <c r="K5" s="131" t="s">
        <v>103</v>
      </c>
      <c r="L5" s="131" t="s">
        <v>177</v>
      </c>
      <c r="M5" s="131" t="s">
        <v>178</v>
      </c>
    </row>
    <row r="6" spans="1:13" s="154" customFormat="1" ht="17" x14ac:dyDescent="0.2">
      <c r="A6" s="159" t="s">
        <v>179</v>
      </c>
      <c r="B6" s="20">
        <v>0</v>
      </c>
      <c r="C6" s="21">
        <v>5000</v>
      </c>
      <c r="D6" s="21">
        <v>10000</v>
      </c>
      <c r="E6" s="21">
        <v>15000</v>
      </c>
      <c r="F6" s="21">
        <v>25000</v>
      </c>
      <c r="G6" s="21">
        <v>50000</v>
      </c>
      <c r="H6" s="21">
        <v>100000</v>
      </c>
      <c r="I6" s="21">
        <v>500000</v>
      </c>
      <c r="J6" s="21">
        <v>1000000</v>
      </c>
      <c r="K6" s="21">
        <v>5000000</v>
      </c>
      <c r="L6" s="21">
        <v>10000000</v>
      </c>
      <c r="M6" s="134" t="s">
        <v>104</v>
      </c>
    </row>
    <row r="7" spans="1:13" s="154" customFormat="1" ht="16" x14ac:dyDescent="0.2">
      <c r="A7" s="160" t="s">
        <v>180</v>
      </c>
      <c r="B7" s="187">
        <v>0.03</v>
      </c>
      <c r="C7" s="187">
        <v>0.03</v>
      </c>
      <c r="D7" s="187">
        <v>0.03</v>
      </c>
      <c r="E7" s="187">
        <v>0.03</v>
      </c>
      <c r="F7" s="187">
        <v>0.03</v>
      </c>
      <c r="G7" s="187">
        <v>2.75E-2</v>
      </c>
      <c r="H7" s="187">
        <v>2.5000000000000001E-2</v>
      </c>
      <c r="I7" s="187">
        <v>2.2499999999999999E-2</v>
      </c>
      <c r="J7" s="187">
        <v>2.2499999999999999E-2</v>
      </c>
      <c r="K7" s="187">
        <v>1.7500000000000002E-2</v>
      </c>
      <c r="L7" s="187">
        <v>1.4999999999999999E-2</v>
      </c>
      <c r="M7" s="22">
        <f>SUMPRODUCT(B7:L7,B8:L8)</f>
        <v>2.5250000000000002E-2</v>
      </c>
    </row>
    <row r="8" spans="1:13" s="154" customFormat="1" ht="17" x14ac:dyDescent="0.2">
      <c r="A8" s="160" t="s">
        <v>181</v>
      </c>
      <c r="B8" s="23">
        <v>0.02</v>
      </c>
      <c r="C8" s="23">
        <v>0.04</v>
      </c>
      <c r="D8" s="23">
        <v>0.06</v>
      </c>
      <c r="E8" s="23">
        <v>0.1</v>
      </c>
      <c r="F8" s="23">
        <v>0.1</v>
      </c>
      <c r="G8" s="23">
        <v>0.15</v>
      </c>
      <c r="H8" s="23">
        <v>0.15</v>
      </c>
      <c r="I8" s="23">
        <v>0.15</v>
      </c>
      <c r="J8" s="23">
        <v>0.1</v>
      </c>
      <c r="K8" s="23">
        <v>0.08</v>
      </c>
      <c r="L8" s="23">
        <v>0.05</v>
      </c>
      <c r="M8" s="134" t="s">
        <v>104</v>
      </c>
    </row>
    <row r="9" spans="1:13" s="154" customFormat="1" ht="19.5" customHeight="1" x14ac:dyDescent="0.2">
      <c r="A9" s="128" t="s">
        <v>80</v>
      </c>
      <c r="B9" s="140"/>
      <c r="C9" s="140"/>
      <c r="D9" s="140"/>
      <c r="E9" s="140"/>
      <c r="F9" s="140"/>
      <c r="G9" s="140"/>
      <c r="H9" s="140"/>
      <c r="I9" s="140"/>
      <c r="J9" s="140"/>
      <c r="K9" s="140"/>
      <c r="L9" s="140"/>
      <c r="M9" s="140"/>
    </row>
    <row r="10" spans="1:13" s="154" customFormat="1" ht="16" x14ac:dyDescent="0.2">
      <c r="A10" s="188"/>
      <c r="B10" s="143" t="s">
        <v>182</v>
      </c>
      <c r="C10" s="145"/>
      <c r="D10" s="145"/>
      <c r="E10" s="145"/>
      <c r="F10" s="145"/>
      <c r="G10" s="145"/>
      <c r="H10" s="145"/>
      <c r="I10" s="145"/>
      <c r="J10" s="145"/>
      <c r="K10" s="145"/>
      <c r="L10" s="145"/>
      <c r="M10" s="145"/>
    </row>
    <row r="11" spans="1:13" s="154" customFormat="1" ht="27.75" customHeight="1" x14ac:dyDescent="0.2">
      <c r="A11" s="189" t="s">
        <v>183</v>
      </c>
      <c r="B11" s="190">
        <v>0.1</v>
      </c>
      <c r="C11" s="145"/>
      <c r="D11" s="145"/>
      <c r="E11" s="145"/>
      <c r="F11" s="145"/>
      <c r="G11" s="145"/>
      <c r="H11" s="145"/>
      <c r="I11" s="145"/>
      <c r="J11" s="145"/>
      <c r="K11" s="145"/>
      <c r="L11" s="145"/>
      <c r="M11" s="145"/>
    </row>
    <row r="12" spans="1:13" s="154" customFormat="1" ht="19.5" customHeight="1" x14ac:dyDescent="0.2">
      <c r="A12" s="152" t="s">
        <v>82</v>
      </c>
      <c r="B12" s="152"/>
      <c r="C12" s="152"/>
      <c r="D12" s="152"/>
      <c r="E12" s="152"/>
      <c r="F12" s="152"/>
      <c r="G12" s="152"/>
      <c r="H12" s="152"/>
      <c r="I12" s="152"/>
      <c r="J12" s="152"/>
      <c r="K12" s="152"/>
      <c r="L12" s="152"/>
      <c r="M12" s="152"/>
    </row>
    <row r="13" spans="1:13" s="154" customFormat="1" ht="16" x14ac:dyDescent="0.2">
      <c r="A13" s="163"/>
      <c r="B13" s="130" t="s">
        <v>121</v>
      </c>
      <c r="C13" s="130" t="s">
        <v>122</v>
      </c>
      <c r="D13" s="145"/>
      <c r="E13" s="145"/>
      <c r="F13" s="145"/>
      <c r="G13" s="145"/>
      <c r="H13" s="145"/>
      <c r="I13" s="145"/>
      <c r="J13" s="145"/>
      <c r="K13" s="145"/>
      <c r="L13" s="145"/>
      <c r="M13" s="145"/>
    </row>
    <row r="14" spans="1:13" s="154" customFormat="1" ht="17" x14ac:dyDescent="0.2">
      <c r="A14" s="160" t="s">
        <v>184</v>
      </c>
      <c r="B14" s="191" t="s">
        <v>185</v>
      </c>
      <c r="C14" s="190">
        <v>74500</v>
      </c>
      <c r="D14" s="145"/>
      <c r="E14" s="145"/>
      <c r="F14" s="145"/>
      <c r="G14" s="145"/>
      <c r="H14" s="145"/>
      <c r="I14" s="145"/>
      <c r="J14" s="145"/>
      <c r="K14" s="145"/>
      <c r="L14" s="145"/>
      <c r="M14" s="145"/>
    </row>
    <row r="15" spans="1:13" s="133" customFormat="1" ht="18" customHeight="1" x14ac:dyDescent="0.2">
      <c r="A15" s="152" t="s">
        <v>84</v>
      </c>
      <c r="B15" s="166"/>
      <c r="C15" s="166"/>
      <c r="D15" s="166"/>
      <c r="E15" s="166"/>
      <c r="F15" s="166"/>
      <c r="G15" s="166"/>
      <c r="H15" s="166"/>
      <c r="I15" s="166"/>
      <c r="J15" s="166"/>
      <c r="K15" s="166"/>
      <c r="L15" s="166"/>
      <c r="M15" s="166"/>
    </row>
    <row r="16" spans="1:13" s="133" customFormat="1" ht="16" x14ac:dyDescent="0.2">
      <c r="A16" s="163"/>
      <c r="B16" s="130" t="s">
        <v>121</v>
      </c>
      <c r="C16" s="130" t="s">
        <v>122</v>
      </c>
      <c r="D16" s="145"/>
      <c r="E16" s="145"/>
      <c r="F16" s="145"/>
      <c r="G16" s="145"/>
      <c r="H16" s="145"/>
      <c r="I16" s="145"/>
      <c r="J16" s="145"/>
      <c r="K16" s="145"/>
      <c r="L16" s="145"/>
      <c r="M16" s="145"/>
    </row>
    <row r="17" spans="1:13" s="133" customFormat="1" ht="17" x14ac:dyDescent="0.2">
      <c r="A17" s="160" t="s">
        <v>186</v>
      </c>
      <c r="B17" s="191" t="s">
        <v>187</v>
      </c>
      <c r="C17" s="181">
        <v>30000</v>
      </c>
      <c r="D17" s="145"/>
      <c r="E17" s="145"/>
      <c r="F17" s="145"/>
      <c r="G17" s="145"/>
      <c r="H17" s="145"/>
      <c r="I17" s="145"/>
      <c r="J17" s="145"/>
      <c r="K17" s="145"/>
      <c r="L17" s="145"/>
      <c r="M17" s="145"/>
    </row>
    <row r="18" spans="1:13" s="133" customFormat="1" ht="34" x14ac:dyDescent="0.2">
      <c r="A18" s="172" t="s">
        <v>188</v>
      </c>
      <c r="B18" s="192" t="s">
        <v>189</v>
      </c>
      <c r="C18" s="193" t="s">
        <v>190</v>
      </c>
      <c r="D18" s="145"/>
      <c r="E18" s="145"/>
      <c r="F18" s="145"/>
      <c r="G18" s="145"/>
      <c r="H18" s="145"/>
      <c r="I18" s="145"/>
      <c r="J18" s="145"/>
      <c r="K18" s="145"/>
      <c r="L18" s="145"/>
      <c r="M18" s="145"/>
    </row>
    <row r="19" spans="1:13" s="154" customFormat="1" ht="19.5" customHeight="1" x14ac:dyDescent="0.2">
      <c r="A19" s="152" t="s">
        <v>86</v>
      </c>
      <c r="B19" s="152"/>
      <c r="C19" s="152"/>
      <c r="D19" s="152"/>
      <c r="E19" s="152"/>
      <c r="F19" s="152"/>
      <c r="G19" s="152"/>
      <c r="H19" s="152"/>
      <c r="I19" s="152"/>
      <c r="J19" s="152"/>
      <c r="K19" s="152"/>
      <c r="L19" s="152"/>
      <c r="M19" s="152"/>
    </row>
    <row r="20" spans="1:13" s="154" customFormat="1" ht="16" x14ac:dyDescent="0.2">
      <c r="A20" s="163"/>
      <c r="B20" s="130" t="s">
        <v>121</v>
      </c>
      <c r="C20" s="130" t="s">
        <v>122</v>
      </c>
      <c r="D20" s="145"/>
      <c r="E20" s="145"/>
      <c r="F20" s="145"/>
      <c r="G20" s="145"/>
      <c r="H20" s="145"/>
      <c r="I20" s="145"/>
      <c r="J20" s="145"/>
      <c r="K20" s="145"/>
      <c r="L20" s="145"/>
      <c r="M20" s="145"/>
    </row>
    <row r="21" spans="1:13" s="154" customFormat="1" ht="17" x14ac:dyDescent="0.2">
      <c r="A21" s="160" t="s">
        <v>191</v>
      </c>
      <c r="B21" s="191" t="s">
        <v>192</v>
      </c>
      <c r="C21" s="181">
        <v>50000</v>
      </c>
      <c r="D21" s="145"/>
      <c r="E21" s="145"/>
      <c r="F21" s="145"/>
      <c r="G21" s="145"/>
      <c r="H21" s="145"/>
      <c r="I21" s="145"/>
      <c r="J21" s="145"/>
      <c r="K21" s="145"/>
      <c r="L21" s="145"/>
      <c r="M21" s="145"/>
    </row>
    <row r="22" spans="1:13" s="154" customFormat="1" ht="17" x14ac:dyDescent="0.2">
      <c r="A22" s="160" t="s">
        <v>193</v>
      </c>
      <c r="B22" s="191" t="s">
        <v>194</v>
      </c>
      <c r="C22" s="181">
        <v>50000</v>
      </c>
      <c r="D22" s="145"/>
      <c r="E22" s="145"/>
      <c r="F22" s="145"/>
      <c r="G22" s="145"/>
      <c r="H22" s="145"/>
      <c r="I22" s="145"/>
      <c r="J22" s="145"/>
      <c r="K22" s="145"/>
      <c r="L22" s="145"/>
      <c r="M22" s="145"/>
    </row>
    <row r="23" spans="1:13" s="154" customFormat="1" ht="17" x14ac:dyDescent="0.2">
      <c r="A23" s="160" t="s">
        <v>195</v>
      </c>
      <c r="B23" s="191" t="s">
        <v>196</v>
      </c>
      <c r="C23" s="181">
        <v>75000</v>
      </c>
      <c r="D23" s="145"/>
      <c r="E23" s="145"/>
      <c r="F23" s="145"/>
      <c r="G23" s="145"/>
      <c r="H23" s="145"/>
      <c r="I23" s="145"/>
      <c r="J23" s="145"/>
      <c r="K23" s="145"/>
      <c r="L23" s="145"/>
      <c r="M23" s="145"/>
    </row>
    <row r="24" spans="1:13" s="154" customFormat="1" ht="19.5" customHeight="1" x14ac:dyDescent="0.2">
      <c r="A24" s="152" t="s">
        <v>87</v>
      </c>
      <c r="B24" s="152"/>
      <c r="C24" s="152"/>
      <c r="D24" s="152"/>
      <c r="E24" s="152"/>
      <c r="F24" s="152"/>
      <c r="G24" s="152"/>
      <c r="H24" s="152"/>
      <c r="I24" s="152"/>
      <c r="J24" s="152"/>
      <c r="K24" s="152"/>
      <c r="L24" s="152"/>
      <c r="M24" s="152"/>
    </row>
    <row r="25" spans="1:13" s="154" customFormat="1" ht="16" x14ac:dyDescent="0.2">
      <c r="A25" s="163"/>
      <c r="B25" s="143" t="s">
        <v>176</v>
      </c>
      <c r="C25" s="131" t="s">
        <v>95</v>
      </c>
      <c r="D25" s="131" t="s">
        <v>96</v>
      </c>
      <c r="E25" s="131" t="s">
        <v>97</v>
      </c>
      <c r="F25" s="131" t="s">
        <v>98</v>
      </c>
      <c r="G25" s="131" t="s">
        <v>99</v>
      </c>
      <c r="H25" s="131" t="s">
        <v>100</v>
      </c>
      <c r="I25" s="131" t="s">
        <v>101</v>
      </c>
      <c r="J25" s="131" t="s">
        <v>102</v>
      </c>
      <c r="K25" s="131" t="s">
        <v>103</v>
      </c>
      <c r="L25" s="131" t="s">
        <v>177</v>
      </c>
      <c r="M25" s="145"/>
    </row>
    <row r="26" spans="1:13" s="154" customFormat="1" ht="17" x14ac:dyDescent="0.2">
      <c r="A26" s="159" t="s">
        <v>197</v>
      </c>
      <c r="B26" s="20">
        <f xml:space="preserve"> B6</f>
        <v>0</v>
      </c>
      <c r="C26" s="20">
        <f t="shared" ref="C26:L26" si="0" xml:space="preserve"> C6</f>
        <v>5000</v>
      </c>
      <c r="D26" s="20">
        <f t="shared" si="0"/>
        <v>10000</v>
      </c>
      <c r="E26" s="20">
        <f t="shared" si="0"/>
        <v>15000</v>
      </c>
      <c r="F26" s="20">
        <f t="shared" si="0"/>
        <v>25000</v>
      </c>
      <c r="G26" s="20">
        <f t="shared" si="0"/>
        <v>50000</v>
      </c>
      <c r="H26" s="20">
        <f t="shared" si="0"/>
        <v>100000</v>
      </c>
      <c r="I26" s="20">
        <f t="shared" si="0"/>
        <v>500000</v>
      </c>
      <c r="J26" s="20">
        <f t="shared" si="0"/>
        <v>1000000</v>
      </c>
      <c r="K26" s="20">
        <f t="shared" si="0"/>
        <v>5000000</v>
      </c>
      <c r="L26" s="20">
        <f t="shared" si="0"/>
        <v>10000000</v>
      </c>
      <c r="M26" s="145"/>
    </row>
    <row r="27" spans="1:13" s="154" customFormat="1" ht="16" x14ac:dyDescent="0.2">
      <c r="A27" s="160" t="s">
        <v>198</v>
      </c>
      <c r="B27" s="187">
        <v>0.03</v>
      </c>
      <c r="C27" s="187">
        <v>0.03</v>
      </c>
      <c r="D27" s="187">
        <v>0.03</v>
      </c>
      <c r="E27" s="187">
        <v>0.03</v>
      </c>
      <c r="F27" s="187">
        <v>0.03</v>
      </c>
      <c r="G27" s="187">
        <v>2.75E-2</v>
      </c>
      <c r="H27" s="187">
        <v>2.5000000000000001E-2</v>
      </c>
      <c r="I27" s="187">
        <v>2.2499999999999999E-2</v>
      </c>
      <c r="J27" s="187">
        <v>2.2499999999999999E-2</v>
      </c>
      <c r="K27" s="187">
        <v>1.7500000000000002E-2</v>
      </c>
      <c r="L27" s="187">
        <v>1.4999999999999999E-2</v>
      </c>
      <c r="M27" s="145"/>
    </row>
    <row r="28" spans="1:13" s="154" customFormat="1" ht="16" x14ac:dyDescent="0.2">
      <c r="A28" s="160" t="s">
        <v>199</v>
      </c>
      <c r="B28" s="187"/>
      <c r="C28" s="187"/>
      <c r="D28" s="187"/>
      <c r="E28" s="187"/>
      <c r="F28" s="187"/>
      <c r="G28" s="187"/>
      <c r="H28" s="187"/>
      <c r="I28" s="187"/>
      <c r="J28" s="187"/>
      <c r="K28" s="187"/>
      <c r="L28" s="187"/>
      <c r="M28" s="145"/>
    </row>
    <row r="29" spans="1:13" s="154" customFormat="1" ht="18" x14ac:dyDescent="0.2">
      <c r="A29" s="152" t="s">
        <v>88</v>
      </c>
      <c r="B29" s="152"/>
      <c r="C29" s="152"/>
      <c r="D29" s="152"/>
      <c r="E29" s="152"/>
      <c r="F29" s="152"/>
      <c r="G29" s="152"/>
      <c r="H29" s="152"/>
      <c r="I29" s="152"/>
      <c r="J29" s="152"/>
      <c r="K29" s="152"/>
      <c r="L29" s="152"/>
      <c r="M29" s="152"/>
    </row>
    <row r="30" spans="1:13" ht="17" x14ac:dyDescent="0.2">
      <c r="A30" s="163"/>
      <c r="B30" s="179" t="s">
        <v>145</v>
      </c>
      <c r="C30" s="134" t="s">
        <v>104</v>
      </c>
      <c r="D30" s="134" t="s">
        <v>104</v>
      </c>
      <c r="E30" s="134" t="s">
        <v>104</v>
      </c>
      <c r="F30" s="134" t="s">
        <v>104</v>
      </c>
      <c r="G30" s="134" t="s">
        <v>104</v>
      </c>
      <c r="H30" s="134" t="s">
        <v>104</v>
      </c>
      <c r="I30" s="134" t="s">
        <v>104</v>
      </c>
      <c r="J30" s="134" t="s">
        <v>104</v>
      </c>
      <c r="K30" s="134" t="s">
        <v>104</v>
      </c>
      <c r="L30" s="134" t="s">
        <v>104</v>
      </c>
      <c r="M30" s="169" t="s">
        <v>104</v>
      </c>
    </row>
    <row r="31" spans="1:13" s="154" customFormat="1" ht="17" x14ac:dyDescent="0.2">
      <c r="A31" s="180" t="s">
        <v>200</v>
      </c>
      <c r="B31" s="190">
        <v>185</v>
      </c>
      <c r="C31" s="145"/>
      <c r="D31" s="145"/>
      <c r="E31" s="145"/>
      <c r="F31" s="145"/>
      <c r="G31" s="145"/>
      <c r="H31" s="145"/>
      <c r="I31" s="145"/>
      <c r="J31" s="145"/>
      <c r="K31" s="145"/>
      <c r="L31" s="145"/>
      <c r="M31" s="145"/>
    </row>
    <row r="32" spans="1:13" s="154" customFormat="1" ht="17" x14ac:dyDescent="0.2">
      <c r="A32" s="180" t="s">
        <v>201</v>
      </c>
      <c r="B32" s="190">
        <v>235</v>
      </c>
      <c r="C32" s="145"/>
      <c r="D32" s="145"/>
      <c r="E32" s="145"/>
      <c r="F32" s="145"/>
      <c r="G32" s="145"/>
      <c r="H32" s="145"/>
      <c r="I32" s="145"/>
      <c r="J32" s="145"/>
      <c r="K32" s="145"/>
      <c r="L32" s="145"/>
      <c r="M32" s="145"/>
    </row>
    <row r="33" spans="1:13" s="154" customFormat="1" ht="17" x14ac:dyDescent="0.2">
      <c r="A33" s="180" t="s">
        <v>202</v>
      </c>
      <c r="B33" s="190">
        <v>205</v>
      </c>
      <c r="C33" s="145"/>
      <c r="D33" s="145"/>
      <c r="E33" s="145"/>
      <c r="F33" s="145"/>
      <c r="G33" s="145"/>
      <c r="H33" s="145"/>
      <c r="I33" s="145"/>
      <c r="J33" s="145"/>
      <c r="K33" s="145"/>
      <c r="L33" s="145"/>
      <c r="M33" s="145"/>
    </row>
  </sheetData>
  <sheetProtection algorithmName="SHA-512" hashValue="N2bQ7tg0YX5i3NG26u2yxaXLdj6gSQYFR3w+teEna7TfKVJ1BUi73oKuwLV2LDh2TG0gwcHl+I+y7Zuvls8s/w==" saltValue="XdaEAwM/7v/6G7LS/cXarw==" spinCount="100000" sheet="1" selectLockedCells="1"/>
  <dataValidations count="1">
    <dataValidation allowBlank="1" showErrorMessage="1" sqref="A3:M33" xr:uid="{4D9349AC-C4C1-4161-B848-BA47AFADD85D}"/>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8B665-39D5-43F0-AF5B-6E5CE9E0C3DD}">
  <sheetPr>
    <tabColor theme="2" tint="-9.9978637043366805E-2"/>
  </sheetPr>
  <dimension ref="A3:O33"/>
  <sheetViews>
    <sheetView zoomScale="60" zoomScaleNormal="60" workbookViewId="0"/>
  </sheetViews>
  <sheetFormatPr baseColWidth="10" defaultColWidth="0" defaultRowHeight="15" x14ac:dyDescent="0.2"/>
  <cols>
    <col min="1" max="1" width="108.5" style="127" bestFit="1" customWidth="1"/>
    <col min="2" max="2" width="26.83203125" style="127" bestFit="1" customWidth="1"/>
    <col min="3" max="3" width="30.1640625" style="127" bestFit="1" customWidth="1"/>
    <col min="4" max="4" width="29.6640625" style="127" bestFit="1" customWidth="1"/>
    <col min="5" max="10" width="18.5" style="127" bestFit="1" customWidth="1"/>
    <col min="11" max="11" width="20.5" style="127" bestFit="1" customWidth="1"/>
    <col min="12" max="12" width="21.5" style="127" bestFit="1" customWidth="1"/>
    <col min="13" max="13" width="30.5" style="127" bestFit="1" customWidth="1"/>
    <col min="14" max="15" width="8.6640625" style="127" customWidth="1"/>
    <col min="16" max="16384" width="8.6640625" style="127" hidden="1"/>
  </cols>
  <sheetData>
    <row r="3" spans="1:13" ht="18" x14ac:dyDescent="0.2">
      <c r="A3" s="125" t="s">
        <v>203</v>
      </c>
      <c r="B3" s="125"/>
      <c r="C3" s="125"/>
      <c r="D3" s="125"/>
      <c r="E3" s="125"/>
      <c r="F3" s="125"/>
      <c r="G3" s="125"/>
      <c r="H3" s="125"/>
      <c r="I3" s="125"/>
      <c r="J3" s="125"/>
      <c r="K3" s="125"/>
      <c r="L3" s="125"/>
      <c r="M3" s="125"/>
    </row>
    <row r="4" spans="1:13" s="154" customFormat="1" ht="19.5" customHeight="1" x14ac:dyDescent="0.2">
      <c r="A4" s="152" t="s">
        <v>79</v>
      </c>
      <c r="B4" s="152"/>
      <c r="C4" s="152"/>
      <c r="D4" s="152"/>
      <c r="E4" s="152"/>
      <c r="F4" s="152"/>
      <c r="G4" s="152"/>
      <c r="H4" s="152"/>
      <c r="I4" s="152"/>
      <c r="J4" s="152"/>
      <c r="K4" s="152"/>
      <c r="L4" s="152"/>
      <c r="M4" s="152"/>
    </row>
    <row r="5" spans="1:13" s="154" customFormat="1" ht="16" x14ac:dyDescent="0.2">
      <c r="A5" s="163"/>
      <c r="B5" s="143" t="s">
        <v>176</v>
      </c>
      <c r="C5" s="131" t="s">
        <v>95</v>
      </c>
      <c r="D5" s="131" t="s">
        <v>96</v>
      </c>
      <c r="E5" s="131" t="s">
        <v>97</v>
      </c>
      <c r="F5" s="131" t="s">
        <v>98</v>
      </c>
      <c r="G5" s="131" t="s">
        <v>99</v>
      </c>
      <c r="H5" s="131" t="s">
        <v>100</v>
      </c>
      <c r="I5" s="131" t="s">
        <v>101</v>
      </c>
      <c r="J5" s="131" t="s">
        <v>102</v>
      </c>
      <c r="K5" s="131" t="s">
        <v>103</v>
      </c>
      <c r="L5" s="131" t="s">
        <v>177</v>
      </c>
      <c r="M5" s="131" t="s">
        <v>178</v>
      </c>
    </row>
    <row r="6" spans="1:13" s="154" customFormat="1" ht="17" x14ac:dyDescent="0.2">
      <c r="A6" s="159" t="s">
        <v>179</v>
      </c>
      <c r="B6" s="20">
        <v>0</v>
      </c>
      <c r="C6" s="21">
        <v>5000</v>
      </c>
      <c r="D6" s="21">
        <v>10000</v>
      </c>
      <c r="E6" s="21">
        <v>15000</v>
      </c>
      <c r="F6" s="21">
        <v>25000</v>
      </c>
      <c r="G6" s="21">
        <v>50000</v>
      </c>
      <c r="H6" s="21">
        <v>100000</v>
      </c>
      <c r="I6" s="21">
        <v>500000</v>
      </c>
      <c r="J6" s="21">
        <v>1000000</v>
      </c>
      <c r="K6" s="21">
        <v>5000000</v>
      </c>
      <c r="L6" s="21">
        <v>10000000</v>
      </c>
      <c r="M6" s="134" t="s">
        <v>104</v>
      </c>
    </row>
    <row r="7" spans="1:13" s="154" customFormat="1" ht="16" x14ac:dyDescent="0.2">
      <c r="A7" s="160" t="s">
        <v>180</v>
      </c>
      <c r="B7" s="187">
        <v>1.6799999999999999E-2</v>
      </c>
      <c r="C7" s="187">
        <v>1.6799999999999999E-2</v>
      </c>
      <c r="D7" s="187">
        <v>1.61E-2</v>
      </c>
      <c r="E7" s="187">
        <v>1.5399999999999999E-2</v>
      </c>
      <c r="F7" s="187">
        <v>1.5399999999999999E-2</v>
      </c>
      <c r="G7" s="187">
        <v>1.3999999999999999E-2</v>
      </c>
      <c r="H7" s="187">
        <v>1.3999999999999999E-2</v>
      </c>
      <c r="I7" s="187">
        <v>1.3999999999999999E-2</v>
      </c>
      <c r="J7" s="187">
        <v>1.2599999999999998E-2</v>
      </c>
      <c r="K7" s="187">
        <v>1.12E-2</v>
      </c>
      <c r="L7" s="187">
        <v>9.7999999999999997E-3</v>
      </c>
      <c r="M7" s="22">
        <f>SUMPRODUCT(B7:L7,B8:L8)</f>
        <v>1.3999999999999995E-2</v>
      </c>
    </row>
    <row r="8" spans="1:13" s="154" customFormat="1" ht="17" x14ac:dyDescent="0.2">
      <c r="A8" s="160" t="s">
        <v>181</v>
      </c>
      <c r="B8" s="23">
        <v>0.02</v>
      </c>
      <c r="C8" s="23">
        <v>0.04</v>
      </c>
      <c r="D8" s="23">
        <v>0.06</v>
      </c>
      <c r="E8" s="23">
        <v>0.1</v>
      </c>
      <c r="F8" s="23">
        <v>0.1</v>
      </c>
      <c r="G8" s="23">
        <v>0.15</v>
      </c>
      <c r="H8" s="23">
        <v>0.15</v>
      </c>
      <c r="I8" s="23">
        <v>0.15</v>
      </c>
      <c r="J8" s="23">
        <v>0.1</v>
      </c>
      <c r="K8" s="23">
        <v>0.08</v>
      </c>
      <c r="L8" s="23">
        <v>0.05</v>
      </c>
      <c r="M8" s="134" t="s">
        <v>104</v>
      </c>
    </row>
    <row r="9" spans="1:13" s="154" customFormat="1" ht="19.5" customHeight="1" x14ac:dyDescent="0.2">
      <c r="A9" s="128" t="s">
        <v>80</v>
      </c>
      <c r="B9" s="140"/>
      <c r="C9" s="140"/>
      <c r="D9" s="140"/>
      <c r="E9" s="140"/>
      <c r="F9" s="140"/>
      <c r="G9" s="140"/>
      <c r="H9" s="140"/>
      <c r="I9" s="140"/>
      <c r="J9" s="140"/>
      <c r="K9" s="140"/>
      <c r="L9" s="140"/>
      <c r="M9" s="140"/>
    </row>
    <row r="10" spans="1:13" s="154" customFormat="1" ht="16" x14ac:dyDescent="0.2">
      <c r="A10" s="188"/>
      <c r="B10" s="143" t="s">
        <v>182</v>
      </c>
      <c r="C10" s="145"/>
      <c r="D10" s="145"/>
      <c r="E10" s="145"/>
      <c r="F10" s="145"/>
      <c r="G10" s="145"/>
      <c r="H10" s="145"/>
      <c r="I10" s="145"/>
      <c r="J10" s="145"/>
      <c r="K10" s="145"/>
      <c r="L10" s="145"/>
      <c r="M10" s="145"/>
    </row>
    <row r="11" spans="1:13" s="154" customFormat="1" ht="27.75" customHeight="1" x14ac:dyDescent="0.2">
      <c r="A11" s="189" t="s">
        <v>183</v>
      </c>
      <c r="B11" s="190">
        <v>2.1000000000000001E-2</v>
      </c>
      <c r="C11" s="145"/>
      <c r="D11" s="145"/>
      <c r="E11" s="145"/>
      <c r="F11" s="145"/>
      <c r="G11" s="145"/>
      <c r="H11" s="145"/>
      <c r="I11" s="145"/>
      <c r="J11" s="145"/>
      <c r="K11" s="145"/>
      <c r="L11" s="145"/>
      <c r="M11" s="145"/>
    </row>
    <row r="12" spans="1:13" s="154" customFormat="1" ht="19.5" customHeight="1" x14ac:dyDescent="0.2">
      <c r="A12" s="152" t="s">
        <v>82</v>
      </c>
      <c r="B12" s="152"/>
      <c r="C12" s="152"/>
      <c r="D12" s="152"/>
      <c r="E12" s="152"/>
      <c r="F12" s="152"/>
      <c r="G12" s="152"/>
      <c r="H12" s="152"/>
      <c r="I12" s="152"/>
      <c r="J12" s="152"/>
      <c r="K12" s="152"/>
      <c r="L12" s="152"/>
      <c r="M12" s="152"/>
    </row>
    <row r="13" spans="1:13" s="154" customFormat="1" ht="16" x14ac:dyDescent="0.2">
      <c r="A13" s="163"/>
      <c r="B13" s="130" t="s">
        <v>121</v>
      </c>
      <c r="C13" s="130" t="s">
        <v>122</v>
      </c>
      <c r="D13" s="145"/>
      <c r="E13" s="145"/>
      <c r="F13" s="145"/>
      <c r="G13" s="145"/>
      <c r="H13" s="145"/>
      <c r="I13" s="145"/>
      <c r="J13" s="145"/>
      <c r="K13" s="145"/>
      <c r="L13" s="145"/>
      <c r="M13" s="145"/>
    </row>
    <row r="14" spans="1:13" s="154" customFormat="1" ht="17" x14ac:dyDescent="0.2">
      <c r="A14" s="160" t="s">
        <v>184</v>
      </c>
      <c r="B14" s="191" t="s">
        <v>185</v>
      </c>
      <c r="C14" s="190">
        <v>75000</v>
      </c>
      <c r="D14" s="145"/>
      <c r="E14" s="145"/>
      <c r="F14" s="145"/>
      <c r="G14" s="145"/>
      <c r="H14" s="145"/>
      <c r="I14" s="145"/>
      <c r="J14" s="145"/>
      <c r="K14" s="145"/>
      <c r="L14" s="145"/>
      <c r="M14" s="145"/>
    </row>
    <row r="15" spans="1:13" s="133" customFormat="1" ht="18" customHeight="1" x14ac:dyDescent="0.2">
      <c r="A15" s="152" t="s">
        <v>84</v>
      </c>
      <c r="B15" s="166"/>
      <c r="C15" s="166"/>
      <c r="D15" s="166"/>
      <c r="E15" s="166"/>
      <c r="F15" s="166"/>
      <c r="G15" s="166"/>
      <c r="H15" s="166"/>
      <c r="I15" s="166"/>
      <c r="J15" s="166"/>
      <c r="K15" s="166"/>
      <c r="L15" s="166"/>
      <c r="M15" s="166"/>
    </row>
    <row r="16" spans="1:13" s="133" customFormat="1" ht="16" x14ac:dyDescent="0.2">
      <c r="A16" s="163"/>
      <c r="B16" s="130" t="s">
        <v>121</v>
      </c>
      <c r="C16" s="130" t="s">
        <v>122</v>
      </c>
      <c r="D16" s="145"/>
      <c r="E16" s="145"/>
      <c r="F16" s="145"/>
      <c r="G16" s="145"/>
      <c r="H16" s="145"/>
      <c r="I16" s="145"/>
      <c r="J16" s="145"/>
      <c r="K16" s="145"/>
      <c r="L16" s="145"/>
      <c r="M16" s="145"/>
    </row>
    <row r="17" spans="1:13" s="133" customFormat="1" ht="17" x14ac:dyDescent="0.2">
      <c r="A17" s="160" t="s">
        <v>186</v>
      </c>
      <c r="B17" s="191" t="s">
        <v>187</v>
      </c>
      <c r="C17" s="181">
        <v>30000</v>
      </c>
      <c r="D17" s="145"/>
      <c r="E17" s="145"/>
      <c r="F17" s="145"/>
      <c r="G17" s="145"/>
      <c r="H17" s="145"/>
      <c r="I17" s="145"/>
      <c r="J17" s="145"/>
      <c r="K17" s="145"/>
      <c r="L17" s="145"/>
      <c r="M17" s="145"/>
    </row>
    <row r="18" spans="1:13" s="133" customFormat="1" ht="34" x14ac:dyDescent="0.2">
      <c r="A18" s="172" t="s">
        <v>188</v>
      </c>
      <c r="B18" s="192" t="s">
        <v>189</v>
      </c>
      <c r="C18" s="193" t="s">
        <v>190</v>
      </c>
      <c r="D18" s="145"/>
      <c r="E18" s="145"/>
      <c r="F18" s="145"/>
      <c r="G18" s="145"/>
      <c r="H18" s="145"/>
      <c r="I18" s="145"/>
      <c r="J18" s="145"/>
      <c r="K18" s="145"/>
      <c r="L18" s="145"/>
      <c r="M18" s="145"/>
    </row>
    <row r="19" spans="1:13" s="154" customFormat="1" ht="19.5" customHeight="1" x14ac:dyDescent="0.2">
      <c r="A19" s="152" t="s">
        <v>86</v>
      </c>
      <c r="B19" s="152"/>
      <c r="C19" s="152"/>
      <c r="D19" s="152"/>
      <c r="E19" s="152"/>
      <c r="F19" s="152"/>
      <c r="G19" s="152"/>
      <c r="H19" s="152"/>
      <c r="I19" s="152"/>
      <c r="J19" s="152"/>
      <c r="K19" s="152"/>
      <c r="L19" s="152"/>
      <c r="M19" s="152"/>
    </row>
    <row r="20" spans="1:13" s="154" customFormat="1" ht="16" x14ac:dyDescent="0.2">
      <c r="A20" s="163"/>
      <c r="B20" s="130" t="s">
        <v>121</v>
      </c>
      <c r="C20" s="130" t="s">
        <v>122</v>
      </c>
      <c r="D20" s="145"/>
      <c r="E20" s="145"/>
      <c r="F20" s="145"/>
      <c r="G20" s="145"/>
      <c r="H20" s="145"/>
      <c r="I20" s="145"/>
      <c r="J20" s="145"/>
      <c r="K20" s="145"/>
      <c r="L20" s="145"/>
      <c r="M20" s="145"/>
    </row>
    <row r="21" spans="1:13" s="154" customFormat="1" ht="17" x14ac:dyDescent="0.2">
      <c r="A21" s="160" t="s">
        <v>191</v>
      </c>
      <c r="B21" s="191" t="s">
        <v>192</v>
      </c>
      <c r="C21" s="181">
        <v>21750</v>
      </c>
      <c r="D21" s="145"/>
      <c r="E21" s="145"/>
      <c r="F21" s="145"/>
      <c r="G21" s="145"/>
      <c r="H21" s="145"/>
      <c r="I21" s="145"/>
      <c r="J21" s="145"/>
      <c r="K21" s="145"/>
      <c r="L21" s="145"/>
      <c r="M21" s="145"/>
    </row>
    <row r="22" spans="1:13" s="154" customFormat="1" ht="17" x14ac:dyDescent="0.2">
      <c r="A22" s="160" t="s">
        <v>193</v>
      </c>
      <c r="B22" s="191" t="s">
        <v>194</v>
      </c>
      <c r="C22" s="181">
        <v>72500</v>
      </c>
      <c r="D22" s="145"/>
      <c r="E22" s="145"/>
      <c r="F22" s="145"/>
      <c r="G22" s="145"/>
      <c r="H22" s="145"/>
      <c r="I22" s="145"/>
      <c r="J22" s="145"/>
      <c r="K22" s="145"/>
      <c r="L22" s="145"/>
      <c r="M22" s="145"/>
    </row>
    <row r="23" spans="1:13" s="154" customFormat="1" ht="17" x14ac:dyDescent="0.2">
      <c r="A23" s="160" t="s">
        <v>195</v>
      </c>
      <c r="B23" s="191" t="s">
        <v>196</v>
      </c>
      <c r="C23" s="181">
        <v>108750</v>
      </c>
      <c r="D23" s="145"/>
      <c r="E23" s="145"/>
      <c r="F23" s="145"/>
      <c r="G23" s="145"/>
      <c r="H23" s="145"/>
      <c r="I23" s="145"/>
      <c r="J23" s="145"/>
      <c r="K23" s="145"/>
      <c r="L23" s="145"/>
      <c r="M23" s="145"/>
    </row>
    <row r="24" spans="1:13" s="154" customFormat="1" ht="19.5" customHeight="1" x14ac:dyDescent="0.2">
      <c r="A24" s="152" t="s">
        <v>87</v>
      </c>
      <c r="B24" s="152"/>
      <c r="C24" s="152"/>
      <c r="D24" s="152"/>
      <c r="E24" s="152"/>
      <c r="F24" s="152"/>
      <c r="G24" s="152"/>
      <c r="H24" s="152"/>
      <c r="I24" s="152"/>
      <c r="J24" s="152"/>
      <c r="K24" s="152"/>
      <c r="L24" s="152"/>
      <c r="M24" s="152"/>
    </row>
    <row r="25" spans="1:13" s="154" customFormat="1" ht="16" x14ac:dyDescent="0.2">
      <c r="A25" s="163"/>
      <c r="B25" s="143" t="s">
        <v>176</v>
      </c>
      <c r="C25" s="131" t="s">
        <v>95</v>
      </c>
      <c r="D25" s="131" t="s">
        <v>96</v>
      </c>
      <c r="E25" s="131" t="s">
        <v>97</v>
      </c>
      <c r="F25" s="131" t="s">
        <v>98</v>
      </c>
      <c r="G25" s="131" t="s">
        <v>99</v>
      </c>
      <c r="H25" s="131" t="s">
        <v>100</v>
      </c>
      <c r="I25" s="131" t="s">
        <v>101</v>
      </c>
      <c r="J25" s="131" t="s">
        <v>102</v>
      </c>
      <c r="K25" s="131" t="s">
        <v>103</v>
      </c>
      <c r="L25" s="131" t="s">
        <v>177</v>
      </c>
      <c r="M25" s="145"/>
    </row>
    <row r="26" spans="1:13" s="154" customFormat="1" ht="17" x14ac:dyDescent="0.2">
      <c r="A26" s="159" t="s">
        <v>197</v>
      </c>
      <c r="B26" s="20">
        <f>B6</f>
        <v>0</v>
      </c>
      <c r="C26" s="21">
        <f xml:space="preserve"> C6</f>
        <v>5000</v>
      </c>
      <c r="D26" s="21">
        <f t="shared" ref="D26:L26" si="0" xml:space="preserve"> D6</f>
        <v>10000</v>
      </c>
      <c r="E26" s="21">
        <f t="shared" si="0"/>
        <v>15000</v>
      </c>
      <c r="F26" s="21">
        <f t="shared" si="0"/>
        <v>25000</v>
      </c>
      <c r="G26" s="21">
        <f t="shared" si="0"/>
        <v>50000</v>
      </c>
      <c r="H26" s="21">
        <f t="shared" si="0"/>
        <v>100000</v>
      </c>
      <c r="I26" s="21">
        <f t="shared" si="0"/>
        <v>500000</v>
      </c>
      <c r="J26" s="21">
        <f t="shared" si="0"/>
        <v>1000000</v>
      </c>
      <c r="K26" s="21">
        <f t="shared" si="0"/>
        <v>5000000</v>
      </c>
      <c r="L26" s="21">
        <f t="shared" si="0"/>
        <v>10000000</v>
      </c>
      <c r="M26" s="145"/>
    </row>
    <row r="27" spans="1:13" s="154" customFormat="1" ht="16" x14ac:dyDescent="0.2">
      <c r="A27" s="160" t="s">
        <v>198</v>
      </c>
      <c r="B27" s="187">
        <v>1.6799999999999999E-2</v>
      </c>
      <c r="C27" s="187">
        <v>1.6799999999999999E-2</v>
      </c>
      <c r="D27" s="187">
        <v>1.61E-2</v>
      </c>
      <c r="E27" s="187">
        <v>1.5399999999999999E-2</v>
      </c>
      <c r="F27" s="187">
        <v>1.5399999999999999E-2</v>
      </c>
      <c r="G27" s="187">
        <v>1.3999999999999999E-2</v>
      </c>
      <c r="H27" s="187">
        <v>1.3999999999999999E-2</v>
      </c>
      <c r="I27" s="187">
        <v>1.3999999999999999E-2</v>
      </c>
      <c r="J27" s="187">
        <v>1.2599999999999998E-2</v>
      </c>
      <c r="K27" s="187">
        <v>1.12E-2</v>
      </c>
      <c r="L27" s="187">
        <v>9.7999999999999997E-3</v>
      </c>
      <c r="M27" s="145"/>
    </row>
    <row r="28" spans="1:13" s="154" customFormat="1" ht="16" x14ac:dyDescent="0.2">
      <c r="A28" s="160" t="s">
        <v>199</v>
      </c>
      <c r="B28" s="187">
        <v>4.1999999999999997E-3</v>
      </c>
      <c r="C28" s="187">
        <v>4.1999999999999997E-3</v>
      </c>
      <c r="D28" s="187">
        <v>4.0249999999999999E-3</v>
      </c>
      <c r="E28" s="187">
        <v>3.8499999999999997E-3</v>
      </c>
      <c r="F28" s="187">
        <v>3.8499999999999997E-3</v>
      </c>
      <c r="G28" s="187">
        <v>3.4999999999999996E-3</v>
      </c>
      <c r="H28" s="187">
        <v>3.4999999999999996E-3</v>
      </c>
      <c r="I28" s="187">
        <v>3.4999999999999996E-3</v>
      </c>
      <c r="J28" s="187">
        <v>3.1499999999999996E-3</v>
      </c>
      <c r="K28" s="187">
        <v>2.8E-3</v>
      </c>
      <c r="L28" s="187">
        <v>2.4499999999999999E-3</v>
      </c>
      <c r="M28" s="145"/>
    </row>
    <row r="29" spans="1:13" s="154" customFormat="1" ht="18" x14ac:dyDescent="0.2">
      <c r="A29" s="152" t="s">
        <v>88</v>
      </c>
      <c r="B29" s="152"/>
      <c r="C29" s="152"/>
      <c r="D29" s="152"/>
      <c r="E29" s="152"/>
      <c r="F29" s="152"/>
      <c r="G29" s="152"/>
      <c r="H29" s="152"/>
      <c r="I29" s="152"/>
      <c r="J29" s="152"/>
      <c r="K29" s="152"/>
      <c r="L29" s="152"/>
      <c r="M29" s="152"/>
    </row>
    <row r="30" spans="1:13" ht="17" x14ac:dyDescent="0.2">
      <c r="A30" s="163"/>
      <c r="B30" s="179" t="s">
        <v>145</v>
      </c>
      <c r="C30" s="134" t="s">
        <v>104</v>
      </c>
      <c r="D30" s="134" t="s">
        <v>104</v>
      </c>
      <c r="E30" s="134" t="s">
        <v>104</v>
      </c>
      <c r="F30" s="134" t="s">
        <v>104</v>
      </c>
      <c r="G30" s="134" t="s">
        <v>104</v>
      </c>
      <c r="H30" s="134" t="s">
        <v>104</v>
      </c>
      <c r="I30" s="134" t="s">
        <v>104</v>
      </c>
      <c r="J30" s="134" t="s">
        <v>104</v>
      </c>
      <c r="K30" s="134" t="s">
        <v>104</v>
      </c>
      <c r="L30" s="134" t="s">
        <v>104</v>
      </c>
      <c r="M30" s="134" t="s">
        <v>104</v>
      </c>
    </row>
    <row r="31" spans="1:13" s="154" customFormat="1" ht="17" x14ac:dyDescent="0.2">
      <c r="A31" s="180" t="s">
        <v>200</v>
      </c>
      <c r="B31" s="181">
        <v>140</v>
      </c>
      <c r="C31" s="134" t="s">
        <v>104</v>
      </c>
      <c r="D31" s="134" t="s">
        <v>104</v>
      </c>
      <c r="E31" s="134" t="s">
        <v>104</v>
      </c>
      <c r="F31" s="134" t="s">
        <v>104</v>
      </c>
      <c r="G31" s="134" t="s">
        <v>104</v>
      </c>
      <c r="H31" s="134" t="s">
        <v>104</v>
      </c>
      <c r="I31" s="134" t="s">
        <v>104</v>
      </c>
      <c r="J31" s="134" t="s">
        <v>104</v>
      </c>
      <c r="K31" s="134" t="s">
        <v>104</v>
      </c>
      <c r="L31" s="134" t="s">
        <v>104</v>
      </c>
      <c r="M31" s="134" t="s">
        <v>104</v>
      </c>
    </row>
    <row r="32" spans="1:13" s="154" customFormat="1" ht="17" x14ac:dyDescent="0.2">
      <c r="A32" s="180" t="s">
        <v>201</v>
      </c>
      <c r="B32" s="181">
        <v>140</v>
      </c>
      <c r="C32" s="134" t="s">
        <v>104</v>
      </c>
      <c r="D32" s="134" t="s">
        <v>104</v>
      </c>
      <c r="E32" s="134" t="s">
        <v>104</v>
      </c>
      <c r="F32" s="134" t="s">
        <v>104</v>
      </c>
      <c r="G32" s="134" t="s">
        <v>104</v>
      </c>
      <c r="H32" s="134" t="s">
        <v>104</v>
      </c>
      <c r="I32" s="134" t="s">
        <v>104</v>
      </c>
      <c r="J32" s="134" t="s">
        <v>104</v>
      </c>
      <c r="K32" s="134" t="s">
        <v>104</v>
      </c>
      <c r="L32" s="134" t="s">
        <v>104</v>
      </c>
      <c r="M32" s="134" t="s">
        <v>104</v>
      </c>
    </row>
    <row r="33" spans="1:13" s="154" customFormat="1" ht="17" x14ac:dyDescent="0.2">
      <c r="A33" s="180" t="s">
        <v>202</v>
      </c>
      <c r="B33" s="181">
        <v>140</v>
      </c>
      <c r="C33" s="134" t="s">
        <v>104</v>
      </c>
      <c r="D33" s="134" t="s">
        <v>104</v>
      </c>
      <c r="E33" s="134" t="s">
        <v>104</v>
      </c>
      <c r="F33" s="134" t="s">
        <v>104</v>
      </c>
      <c r="G33" s="134" t="s">
        <v>104</v>
      </c>
      <c r="H33" s="134" t="s">
        <v>104</v>
      </c>
      <c r="I33" s="134" t="s">
        <v>104</v>
      </c>
      <c r="J33" s="134" t="s">
        <v>104</v>
      </c>
      <c r="K33" s="134" t="s">
        <v>104</v>
      </c>
      <c r="L33" s="134" t="s">
        <v>104</v>
      </c>
      <c r="M33" s="134" t="s">
        <v>104</v>
      </c>
    </row>
  </sheetData>
  <sheetProtection algorithmName="SHA-512" hashValue="K0rl0tpGXNtN+7dK1EZnxBZPiXVNukxtOAlXoKhZOZARo4Q5XlLx9Emo/GCWpnuNL1xQTUdIQW1+grx6PNV9zA==" saltValue="DdN8GtEbCuR85ZfM/Hdfmw==" spinCount="100000" sheet="1" selectLockedCells="1"/>
  <dataValidations count="1">
    <dataValidation allowBlank="1" showErrorMessage="1" sqref="A3:M33" xr:uid="{AA00BBBC-AE87-49DA-B2F5-33B93C05BDBC}"/>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64FE2-DD1E-49D7-B2B3-1191D7FCBFE9}">
  <sheetPr>
    <tabColor theme="2" tint="-9.9978637043366805E-2"/>
  </sheetPr>
  <dimension ref="A3:O33"/>
  <sheetViews>
    <sheetView zoomScale="60" zoomScaleNormal="60" workbookViewId="0"/>
  </sheetViews>
  <sheetFormatPr baseColWidth="10" defaultColWidth="0" defaultRowHeight="15" x14ac:dyDescent="0.2"/>
  <cols>
    <col min="1" max="1" width="108.5" style="127" bestFit="1" customWidth="1"/>
    <col min="2" max="2" width="26.83203125" style="127" bestFit="1" customWidth="1"/>
    <col min="3" max="3" width="30.1640625" style="127" bestFit="1" customWidth="1"/>
    <col min="4" max="4" width="29.6640625" style="127" bestFit="1" customWidth="1"/>
    <col min="5" max="10" width="18.5" style="127" bestFit="1" customWidth="1"/>
    <col min="11" max="11" width="20.5" style="127" bestFit="1" customWidth="1"/>
    <col min="12" max="12" width="21.5" style="127" bestFit="1" customWidth="1"/>
    <col min="13" max="13" width="30.5" style="127" bestFit="1" customWidth="1"/>
    <col min="14" max="15" width="8.6640625" style="127" customWidth="1"/>
    <col min="16" max="16384" width="8.6640625" style="127" hidden="1"/>
  </cols>
  <sheetData>
    <row r="3" spans="1:13" ht="18" x14ac:dyDescent="0.2">
      <c r="A3" s="125" t="s">
        <v>40</v>
      </c>
      <c r="B3" s="125"/>
      <c r="C3" s="125"/>
      <c r="D3" s="125"/>
      <c r="E3" s="125"/>
      <c r="F3" s="125"/>
      <c r="G3" s="125"/>
      <c r="H3" s="125"/>
      <c r="I3" s="125"/>
      <c r="J3" s="125"/>
      <c r="K3" s="125"/>
      <c r="L3" s="125"/>
      <c r="M3" s="125"/>
    </row>
    <row r="4" spans="1:13" s="154" customFormat="1" ht="19.5" customHeight="1" x14ac:dyDescent="0.2">
      <c r="A4" s="152" t="s">
        <v>79</v>
      </c>
      <c r="B4" s="152"/>
      <c r="C4" s="152"/>
      <c r="D4" s="152"/>
      <c r="E4" s="152"/>
      <c r="F4" s="152"/>
      <c r="G4" s="152"/>
      <c r="H4" s="152"/>
      <c r="I4" s="152"/>
      <c r="J4" s="152"/>
      <c r="K4" s="152"/>
      <c r="L4" s="152"/>
      <c r="M4" s="152"/>
    </row>
    <row r="5" spans="1:13" s="154" customFormat="1" ht="16" x14ac:dyDescent="0.2">
      <c r="A5" s="163"/>
      <c r="B5" s="143" t="s">
        <v>176</v>
      </c>
      <c r="C5" s="131" t="s">
        <v>95</v>
      </c>
      <c r="D5" s="131" t="s">
        <v>96</v>
      </c>
      <c r="E5" s="131" t="s">
        <v>97</v>
      </c>
      <c r="F5" s="131" t="s">
        <v>98</v>
      </c>
      <c r="G5" s="131" t="s">
        <v>99</v>
      </c>
      <c r="H5" s="131" t="s">
        <v>100</v>
      </c>
      <c r="I5" s="131" t="s">
        <v>101</v>
      </c>
      <c r="J5" s="131" t="s">
        <v>102</v>
      </c>
      <c r="K5" s="131" t="s">
        <v>103</v>
      </c>
      <c r="L5" s="131" t="s">
        <v>177</v>
      </c>
      <c r="M5" s="131" t="s">
        <v>178</v>
      </c>
    </row>
    <row r="6" spans="1:13" s="154" customFormat="1" ht="17" x14ac:dyDescent="0.2">
      <c r="A6" s="159" t="s">
        <v>179</v>
      </c>
      <c r="B6" s="20">
        <v>0</v>
      </c>
      <c r="C6" s="21">
        <v>5000</v>
      </c>
      <c r="D6" s="21">
        <v>10000</v>
      </c>
      <c r="E6" s="21">
        <v>15000</v>
      </c>
      <c r="F6" s="21">
        <v>25000</v>
      </c>
      <c r="G6" s="21">
        <v>50000</v>
      </c>
      <c r="H6" s="21">
        <v>100000</v>
      </c>
      <c r="I6" s="21">
        <v>500000</v>
      </c>
      <c r="J6" s="21">
        <v>1000000</v>
      </c>
      <c r="K6" s="21">
        <v>5000000</v>
      </c>
      <c r="L6" s="21">
        <v>10000000</v>
      </c>
      <c r="M6" s="134" t="s">
        <v>104</v>
      </c>
    </row>
    <row r="7" spans="1:13" s="154" customFormat="1" ht="16" x14ac:dyDescent="0.2">
      <c r="A7" s="160" t="s">
        <v>180</v>
      </c>
      <c r="B7" s="187">
        <v>6.9500000000000006E-2</v>
      </c>
      <c r="C7" s="187">
        <v>6.9500000000000006E-2</v>
      </c>
      <c r="D7" s="187">
        <v>6.4500000000000002E-2</v>
      </c>
      <c r="E7" s="187">
        <v>6.4500000000000002E-2</v>
      </c>
      <c r="F7" s="187">
        <v>6.4500000000000002E-2</v>
      </c>
      <c r="G7" s="187">
        <v>5.9499999999999997E-2</v>
      </c>
      <c r="H7" s="187">
        <v>5.45E-2</v>
      </c>
      <c r="I7" s="187">
        <v>4.4499999999999998E-2</v>
      </c>
      <c r="J7" s="187">
        <v>3.95E-2</v>
      </c>
      <c r="K7" s="187">
        <v>2.2499999999999999E-2</v>
      </c>
      <c r="L7" s="187">
        <v>1.95E-2</v>
      </c>
      <c r="M7" s="22">
        <f>SUMPRODUCT(B7:L7,B8:L8)</f>
        <v>5.144E-2</v>
      </c>
    </row>
    <row r="8" spans="1:13" s="154" customFormat="1" ht="17" x14ac:dyDescent="0.2">
      <c r="A8" s="160" t="s">
        <v>181</v>
      </c>
      <c r="B8" s="23">
        <v>0.02</v>
      </c>
      <c r="C8" s="23">
        <v>0.04</v>
      </c>
      <c r="D8" s="23">
        <v>0.06</v>
      </c>
      <c r="E8" s="23">
        <v>0.1</v>
      </c>
      <c r="F8" s="23">
        <v>0.1</v>
      </c>
      <c r="G8" s="23">
        <v>0.15</v>
      </c>
      <c r="H8" s="23">
        <v>0.15</v>
      </c>
      <c r="I8" s="23">
        <v>0.15</v>
      </c>
      <c r="J8" s="23">
        <v>0.1</v>
      </c>
      <c r="K8" s="23">
        <v>0.08</v>
      </c>
      <c r="L8" s="23">
        <v>0.05</v>
      </c>
      <c r="M8" s="134" t="s">
        <v>104</v>
      </c>
    </row>
    <row r="9" spans="1:13" s="154" customFormat="1" ht="19.5" customHeight="1" thickBot="1" x14ac:dyDescent="0.25">
      <c r="A9" s="128" t="s">
        <v>80</v>
      </c>
      <c r="B9" s="140"/>
      <c r="C9" s="140"/>
      <c r="D9" s="140"/>
      <c r="E9" s="140"/>
      <c r="F9" s="140"/>
      <c r="G9" s="140"/>
      <c r="H9" s="140"/>
      <c r="I9" s="140"/>
      <c r="J9" s="140"/>
      <c r="K9" s="140"/>
      <c r="L9" s="140"/>
      <c r="M9" s="140"/>
    </row>
    <row r="10" spans="1:13" ht="13.5" customHeight="1" thickBot="1" x14ac:dyDescent="0.25">
      <c r="A10" s="194"/>
      <c r="B10" s="195" t="s">
        <v>182</v>
      </c>
      <c r="C10" s="145"/>
      <c r="D10" s="145"/>
      <c r="E10" s="145"/>
      <c r="F10" s="145"/>
      <c r="G10" s="145"/>
      <c r="H10" s="145"/>
      <c r="I10" s="145"/>
      <c r="J10" s="145"/>
      <c r="K10" s="145"/>
      <c r="L10" s="145"/>
      <c r="M10" s="145"/>
    </row>
    <row r="11" spans="1:13" s="154" customFormat="1" ht="27.75" customHeight="1" x14ac:dyDescent="0.2">
      <c r="A11" s="189" t="s">
        <v>183</v>
      </c>
      <c r="B11" s="190">
        <v>0.05</v>
      </c>
      <c r="C11" s="145"/>
      <c r="D11" s="145"/>
      <c r="E11" s="145"/>
      <c r="F11" s="145"/>
      <c r="G11" s="145"/>
      <c r="H11" s="145"/>
      <c r="I11" s="145"/>
      <c r="J11" s="145"/>
      <c r="K11" s="145"/>
      <c r="L11" s="145"/>
      <c r="M11" s="145"/>
    </row>
    <row r="12" spans="1:13" s="154" customFormat="1" ht="19.5" customHeight="1" x14ac:dyDescent="0.2">
      <c r="A12" s="152" t="s">
        <v>82</v>
      </c>
      <c r="B12" s="152"/>
      <c r="C12" s="152"/>
      <c r="D12" s="152"/>
      <c r="E12" s="152"/>
      <c r="F12" s="152"/>
      <c r="G12" s="152"/>
      <c r="H12" s="152"/>
      <c r="I12" s="152"/>
      <c r="J12" s="152"/>
      <c r="K12" s="152"/>
      <c r="L12" s="152"/>
      <c r="M12" s="152"/>
    </row>
    <row r="13" spans="1:13" s="154" customFormat="1" ht="16" x14ac:dyDescent="0.2">
      <c r="A13" s="163"/>
      <c r="B13" s="130" t="s">
        <v>121</v>
      </c>
      <c r="C13" s="130" t="s">
        <v>122</v>
      </c>
      <c r="D13" s="145"/>
      <c r="E13" s="145"/>
      <c r="F13" s="145"/>
      <c r="G13" s="145"/>
      <c r="H13" s="145"/>
      <c r="I13" s="145"/>
      <c r="J13" s="145"/>
      <c r="K13" s="145"/>
      <c r="L13" s="145"/>
      <c r="M13" s="145"/>
    </row>
    <row r="14" spans="1:13" s="154" customFormat="1" ht="17" x14ac:dyDescent="0.2">
      <c r="A14" s="160" t="s">
        <v>184</v>
      </c>
      <c r="B14" s="191" t="s">
        <v>185</v>
      </c>
      <c r="C14" s="190">
        <v>170000</v>
      </c>
      <c r="D14" s="145"/>
      <c r="E14" s="145"/>
      <c r="F14" s="145"/>
      <c r="G14" s="145"/>
      <c r="H14" s="145"/>
      <c r="I14" s="145"/>
      <c r="J14" s="145"/>
      <c r="K14" s="145"/>
      <c r="L14" s="145"/>
      <c r="M14" s="145"/>
    </row>
    <row r="15" spans="1:13" s="133" customFormat="1" ht="18" customHeight="1" x14ac:dyDescent="0.2">
      <c r="A15" s="152" t="s">
        <v>84</v>
      </c>
      <c r="B15" s="166"/>
      <c r="C15" s="166"/>
      <c r="D15" s="166"/>
      <c r="E15" s="166"/>
      <c r="F15" s="166"/>
      <c r="G15" s="166"/>
      <c r="H15" s="166"/>
      <c r="I15" s="166"/>
      <c r="J15" s="166"/>
      <c r="K15" s="166"/>
      <c r="L15" s="166"/>
      <c r="M15" s="166"/>
    </row>
    <row r="16" spans="1:13" s="133" customFormat="1" ht="16" x14ac:dyDescent="0.2">
      <c r="A16" s="163"/>
      <c r="B16" s="130" t="s">
        <v>121</v>
      </c>
      <c r="C16" s="130" t="s">
        <v>122</v>
      </c>
      <c r="D16" s="145"/>
      <c r="E16" s="145"/>
      <c r="F16" s="145"/>
      <c r="G16" s="145"/>
      <c r="H16" s="145"/>
      <c r="I16" s="145"/>
      <c r="J16" s="145"/>
      <c r="K16" s="145"/>
      <c r="L16" s="145"/>
      <c r="M16" s="145"/>
    </row>
    <row r="17" spans="1:13" s="133" customFormat="1" ht="17" x14ac:dyDescent="0.2">
      <c r="A17" s="160" t="s">
        <v>186</v>
      </c>
      <c r="B17" s="191" t="s">
        <v>187</v>
      </c>
      <c r="C17" s="181">
        <v>260000</v>
      </c>
      <c r="D17" s="145"/>
      <c r="E17" s="145"/>
      <c r="F17" s="145"/>
      <c r="G17" s="145"/>
      <c r="H17" s="145"/>
      <c r="I17" s="145"/>
      <c r="J17" s="145"/>
      <c r="K17" s="145"/>
      <c r="L17" s="145"/>
      <c r="M17" s="145"/>
    </row>
    <row r="18" spans="1:13" s="133" customFormat="1" ht="34" x14ac:dyDescent="0.2">
      <c r="A18" s="172" t="s">
        <v>188</v>
      </c>
      <c r="B18" s="192" t="s">
        <v>189</v>
      </c>
      <c r="C18" s="193" t="s">
        <v>190</v>
      </c>
      <c r="D18" s="145"/>
      <c r="E18" s="145"/>
      <c r="F18" s="145"/>
      <c r="G18" s="145"/>
      <c r="H18" s="145"/>
      <c r="I18" s="145"/>
      <c r="J18" s="145"/>
      <c r="K18" s="145"/>
      <c r="L18" s="145"/>
      <c r="M18" s="145"/>
    </row>
    <row r="19" spans="1:13" s="154" customFormat="1" ht="19.5" customHeight="1" x14ac:dyDescent="0.2">
      <c r="A19" s="152" t="s">
        <v>86</v>
      </c>
      <c r="B19" s="152"/>
      <c r="C19" s="152"/>
      <c r="D19" s="152"/>
      <c r="E19" s="152"/>
      <c r="F19" s="152"/>
      <c r="G19" s="152"/>
      <c r="H19" s="152"/>
      <c r="I19" s="152"/>
      <c r="J19" s="152"/>
      <c r="K19" s="152"/>
      <c r="L19" s="152"/>
      <c r="M19" s="152"/>
    </row>
    <row r="20" spans="1:13" s="154" customFormat="1" ht="16" x14ac:dyDescent="0.2">
      <c r="A20" s="163"/>
      <c r="B20" s="130" t="s">
        <v>121</v>
      </c>
      <c r="C20" s="130" t="s">
        <v>122</v>
      </c>
      <c r="D20" s="145"/>
      <c r="E20" s="145"/>
      <c r="F20" s="145"/>
      <c r="G20" s="145"/>
      <c r="H20" s="145"/>
      <c r="I20" s="145"/>
      <c r="J20" s="145"/>
      <c r="K20" s="145"/>
      <c r="L20" s="145"/>
      <c r="M20" s="145"/>
    </row>
    <row r="21" spans="1:13" s="154" customFormat="1" ht="17" x14ac:dyDescent="0.2">
      <c r="A21" s="160" t="s">
        <v>191</v>
      </c>
      <c r="B21" s="191" t="s">
        <v>192</v>
      </c>
      <c r="C21" s="181">
        <v>111800</v>
      </c>
      <c r="D21" s="145"/>
      <c r="E21" s="145"/>
      <c r="F21" s="145"/>
      <c r="G21" s="145"/>
      <c r="H21" s="145"/>
      <c r="I21" s="145"/>
      <c r="J21" s="145"/>
      <c r="K21" s="145"/>
      <c r="L21" s="145"/>
      <c r="M21" s="145"/>
    </row>
    <row r="22" spans="1:13" s="154" customFormat="1" ht="17" x14ac:dyDescent="0.2">
      <c r="A22" s="160" t="s">
        <v>193</v>
      </c>
      <c r="B22" s="191" t="s">
        <v>194</v>
      </c>
      <c r="C22" s="181">
        <v>351000</v>
      </c>
      <c r="D22" s="145"/>
      <c r="E22" s="145"/>
      <c r="F22" s="145"/>
      <c r="G22" s="145"/>
      <c r="H22" s="145"/>
      <c r="I22" s="145"/>
      <c r="J22" s="145"/>
      <c r="K22" s="145"/>
      <c r="L22" s="145"/>
      <c r="M22" s="145"/>
    </row>
    <row r="23" spans="1:13" s="154" customFormat="1" ht="17" x14ac:dyDescent="0.2">
      <c r="A23" s="160" t="s">
        <v>195</v>
      </c>
      <c r="B23" s="191" t="s">
        <v>196</v>
      </c>
      <c r="C23" s="181">
        <v>30000</v>
      </c>
      <c r="D23" s="145"/>
      <c r="E23" s="145"/>
      <c r="F23" s="145"/>
      <c r="G23" s="145"/>
      <c r="H23" s="145"/>
      <c r="I23" s="145"/>
      <c r="J23" s="145"/>
      <c r="K23" s="145"/>
      <c r="L23" s="145"/>
      <c r="M23" s="145"/>
    </row>
    <row r="24" spans="1:13" s="154" customFormat="1" ht="19.5" customHeight="1" x14ac:dyDescent="0.2">
      <c r="A24" s="152" t="s">
        <v>87</v>
      </c>
      <c r="B24" s="152"/>
      <c r="C24" s="152"/>
      <c r="D24" s="152"/>
      <c r="E24" s="152"/>
      <c r="F24" s="152"/>
      <c r="G24" s="152"/>
      <c r="H24" s="152"/>
      <c r="I24" s="152"/>
      <c r="J24" s="152"/>
      <c r="K24" s="152"/>
      <c r="L24" s="152"/>
      <c r="M24" s="152"/>
    </row>
    <row r="25" spans="1:13" s="154" customFormat="1" ht="16" x14ac:dyDescent="0.2">
      <c r="A25" s="163"/>
      <c r="B25" s="143" t="s">
        <v>176</v>
      </c>
      <c r="C25" s="131" t="s">
        <v>95</v>
      </c>
      <c r="D25" s="131" t="s">
        <v>96</v>
      </c>
      <c r="E25" s="131" t="s">
        <v>97</v>
      </c>
      <c r="F25" s="131" t="s">
        <v>98</v>
      </c>
      <c r="G25" s="131" t="s">
        <v>99</v>
      </c>
      <c r="H25" s="131" t="s">
        <v>100</v>
      </c>
      <c r="I25" s="131" t="s">
        <v>101</v>
      </c>
      <c r="J25" s="131" t="s">
        <v>102</v>
      </c>
      <c r="K25" s="131" t="s">
        <v>103</v>
      </c>
      <c r="L25" s="131" t="s">
        <v>177</v>
      </c>
      <c r="M25" s="145"/>
    </row>
    <row r="26" spans="1:13" s="154" customFormat="1" ht="17" x14ac:dyDescent="0.2">
      <c r="A26" s="159" t="s">
        <v>197</v>
      </c>
      <c r="B26" s="20">
        <f xml:space="preserve"> B6</f>
        <v>0</v>
      </c>
      <c r="C26" s="20">
        <f t="shared" ref="C26:L26" si="0" xml:space="preserve"> C6</f>
        <v>5000</v>
      </c>
      <c r="D26" s="20">
        <f t="shared" si="0"/>
        <v>10000</v>
      </c>
      <c r="E26" s="20">
        <f t="shared" si="0"/>
        <v>15000</v>
      </c>
      <c r="F26" s="20">
        <f t="shared" si="0"/>
        <v>25000</v>
      </c>
      <c r="G26" s="20">
        <f t="shared" si="0"/>
        <v>50000</v>
      </c>
      <c r="H26" s="20">
        <f t="shared" si="0"/>
        <v>100000</v>
      </c>
      <c r="I26" s="20">
        <f t="shared" si="0"/>
        <v>500000</v>
      </c>
      <c r="J26" s="20">
        <f t="shared" si="0"/>
        <v>1000000</v>
      </c>
      <c r="K26" s="20">
        <f t="shared" si="0"/>
        <v>5000000</v>
      </c>
      <c r="L26" s="20">
        <f t="shared" si="0"/>
        <v>10000000</v>
      </c>
      <c r="M26" s="145"/>
    </row>
    <row r="27" spans="1:13" s="154" customFormat="1" ht="16" x14ac:dyDescent="0.2">
      <c r="A27" s="160" t="s">
        <v>198</v>
      </c>
      <c r="B27" s="187">
        <v>6.9500000000000006E-2</v>
      </c>
      <c r="C27" s="187">
        <v>6.9500000000000006E-2</v>
      </c>
      <c r="D27" s="187">
        <v>6.4500000000000002E-2</v>
      </c>
      <c r="E27" s="187">
        <v>6.4500000000000002E-2</v>
      </c>
      <c r="F27" s="187">
        <v>6.4500000000000002E-2</v>
      </c>
      <c r="G27" s="187">
        <v>5.9499999999999997E-2</v>
      </c>
      <c r="H27" s="187">
        <v>5.45E-2</v>
      </c>
      <c r="I27" s="187">
        <v>4.4499999999999998E-2</v>
      </c>
      <c r="J27" s="187">
        <v>3.95E-2</v>
      </c>
      <c r="K27" s="187">
        <v>2.2499999999999999E-2</v>
      </c>
      <c r="L27" s="187">
        <v>1.95E-2</v>
      </c>
      <c r="M27" s="145"/>
    </row>
    <row r="28" spans="1:13" s="154" customFormat="1" ht="16" x14ac:dyDescent="0.2">
      <c r="A28" s="160" t="s">
        <v>199</v>
      </c>
      <c r="B28" s="187">
        <v>0.15</v>
      </c>
      <c r="C28" s="187">
        <v>0.15</v>
      </c>
      <c r="D28" s="187">
        <v>9.4E-2</v>
      </c>
      <c r="E28" s="187">
        <v>7.4999999999999997E-2</v>
      </c>
      <c r="F28" s="187">
        <v>5.2499999999999998E-2</v>
      </c>
      <c r="G28" s="187">
        <v>0.03</v>
      </c>
      <c r="H28" s="187">
        <v>2.2499999999999999E-2</v>
      </c>
      <c r="I28" s="187">
        <v>6.0000000000000001E-3</v>
      </c>
      <c r="J28" s="187">
        <v>4.4999999999999997E-3</v>
      </c>
      <c r="K28" s="187">
        <v>1.1999999999999999E-3</v>
      </c>
      <c r="L28" s="187">
        <v>8.9999999999999993E-3</v>
      </c>
      <c r="M28" s="145"/>
    </row>
    <row r="29" spans="1:13" s="154" customFormat="1" ht="18" x14ac:dyDescent="0.2">
      <c r="A29" s="152" t="s">
        <v>88</v>
      </c>
      <c r="B29" s="152"/>
      <c r="C29" s="152"/>
      <c r="D29" s="152"/>
      <c r="E29" s="152"/>
      <c r="F29" s="152"/>
      <c r="G29" s="152"/>
      <c r="H29" s="152"/>
      <c r="I29" s="152"/>
      <c r="J29" s="152"/>
      <c r="K29" s="152"/>
      <c r="L29" s="152"/>
      <c r="M29" s="152"/>
    </row>
    <row r="30" spans="1:13" ht="17" x14ac:dyDescent="0.2">
      <c r="A30" s="163"/>
      <c r="B30" s="179" t="s">
        <v>145</v>
      </c>
      <c r="C30" s="134" t="s">
        <v>104</v>
      </c>
      <c r="D30" s="134" t="s">
        <v>104</v>
      </c>
      <c r="E30" s="134" t="s">
        <v>104</v>
      </c>
      <c r="F30" s="134" t="s">
        <v>104</v>
      </c>
      <c r="G30" s="134" t="s">
        <v>104</v>
      </c>
      <c r="H30" s="134" t="s">
        <v>104</v>
      </c>
      <c r="I30" s="134" t="s">
        <v>104</v>
      </c>
      <c r="J30" s="134" t="s">
        <v>104</v>
      </c>
      <c r="K30" s="134" t="s">
        <v>104</v>
      </c>
      <c r="L30" s="134" t="s">
        <v>104</v>
      </c>
      <c r="M30" s="134" t="s">
        <v>104</v>
      </c>
    </row>
    <row r="31" spans="1:13" s="154" customFormat="1" ht="17" x14ac:dyDescent="0.2">
      <c r="A31" s="180" t="s">
        <v>200</v>
      </c>
      <c r="B31" s="181">
        <v>230</v>
      </c>
      <c r="C31" s="134" t="s">
        <v>104</v>
      </c>
      <c r="D31" s="134" t="s">
        <v>104</v>
      </c>
      <c r="E31" s="134" t="s">
        <v>104</v>
      </c>
      <c r="F31" s="134" t="s">
        <v>104</v>
      </c>
      <c r="G31" s="134" t="s">
        <v>104</v>
      </c>
      <c r="H31" s="134" t="s">
        <v>104</v>
      </c>
      <c r="I31" s="134" t="s">
        <v>104</v>
      </c>
      <c r="J31" s="134" t="s">
        <v>104</v>
      </c>
      <c r="K31" s="134" t="s">
        <v>104</v>
      </c>
      <c r="L31" s="134" t="s">
        <v>104</v>
      </c>
      <c r="M31" s="134" t="s">
        <v>104</v>
      </c>
    </row>
    <row r="32" spans="1:13" s="154" customFormat="1" ht="17" x14ac:dyDescent="0.2">
      <c r="A32" s="180" t="s">
        <v>201</v>
      </c>
      <c r="B32" s="181">
        <v>190</v>
      </c>
      <c r="C32" s="134" t="s">
        <v>104</v>
      </c>
      <c r="D32" s="134" t="s">
        <v>104</v>
      </c>
      <c r="E32" s="134" t="s">
        <v>104</v>
      </c>
      <c r="F32" s="134" t="s">
        <v>104</v>
      </c>
      <c r="G32" s="134" t="s">
        <v>104</v>
      </c>
      <c r="H32" s="134" t="s">
        <v>104</v>
      </c>
      <c r="I32" s="134" t="s">
        <v>104</v>
      </c>
      <c r="J32" s="134" t="s">
        <v>104</v>
      </c>
      <c r="K32" s="134" t="s">
        <v>104</v>
      </c>
      <c r="L32" s="134" t="s">
        <v>104</v>
      </c>
      <c r="M32" s="134" t="s">
        <v>104</v>
      </c>
    </row>
    <row r="33" spans="1:13" s="154" customFormat="1" ht="17" x14ac:dyDescent="0.2">
      <c r="A33" s="180" t="s">
        <v>202</v>
      </c>
      <c r="B33" s="181">
        <v>190</v>
      </c>
      <c r="C33" s="134" t="s">
        <v>104</v>
      </c>
      <c r="D33" s="134" t="s">
        <v>104</v>
      </c>
      <c r="E33" s="134" t="s">
        <v>104</v>
      </c>
      <c r="F33" s="134" t="s">
        <v>104</v>
      </c>
      <c r="G33" s="134" t="s">
        <v>104</v>
      </c>
      <c r="H33" s="134" t="s">
        <v>104</v>
      </c>
      <c r="I33" s="134" t="s">
        <v>104</v>
      </c>
      <c r="J33" s="134" t="s">
        <v>104</v>
      </c>
      <c r="K33" s="134" t="s">
        <v>104</v>
      </c>
      <c r="L33" s="134" t="s">
        <v>104</v>
      </c>
      <c r="M33" s="134" t="s">
        <v>104</v>
      </c>
    </row>
  </sheetData>
  <sheetProtection algorithmName="SHA-512" hashValue="PFS8KAJEqJa5TTs7ncBzzfTFamSJd7jV4HD/eo6Eh5R/WoVeHOj1kcPQujz1vPVrzebyjaAo+C9OciDCPtQ51Q==" saltValue="1r3N0NInyrTqfPZ+zLF/kw==" spinCount="100000" sheet="1" selectLockedCells="1"/>
  <dataValidations count="1">
    <dataValidation allowBlank="1" showErrorMessage="1" sqref="A1:XFD23 A25:XFD1048576 A24:M24" xr:uid="{7BF085E9-2001-4CC8-BAEF-76F431CF99F4}"/>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EC42-8411-45CC-9A4C-7DAEB202E0A5}">
  <sheetPr>
    <tabColor theme="2" tint="-9.9978637043366805E-2"/>
  </sheetPr>
  <dimension ref="A3:Z33"/>
  <sheetViews>
    <sheetView zoomScale="60" zoomScaleNormal="60" workbookViewId="0"/>
  </sheetViews>
  <sheetFormatPr baseColWidth="10" defaultColWidth="0" defaultRowHeight="15" x14ac:dyDescent="0.2"/>
  <cols>
    <col min="1" max="1" width="108.5" bestFit="1" customWidth="1"/>
    <col min="2" max="2" width="26.83203125" bestFit="1" customWidth="1"/>
    <col min="3" max="3" width="30.1640625" bestFit="1" customWidth="1"/>
    <col min="4" max="4" width="29.6640625" bestFit="1" customWidth="1"/>
    <col min="5" max="10" width="18.5" bestFit="1" customWidth="1"/>
    <col min="11" max="11" width="20.5" bestFit="1" customWidth="1"/>
    <col min="12" max="12" width="21.5" bestFit="1" customWidth="1"/>
    <col min="13" max="13" width="30.5" bestFit="1" customWidth="1"/>
    <col min="14" max="15" width="8.6640625" customWidth="1"/>
    <col min="16" max="16384" width="8.6640625" hidden="1"/>
  </cols>
  <sheetData>
    <row r="3" spans="1:13" ht="18" x14ac:dyDescent="0.2">
      <c r="A3" s="3" t="s">
        <v>204</v>
      </c>
      <c r="B3" s="3"/>
      <c r="C3" s="3"/>
      <c r="D3" s="3"/>
      <c r="E3" s="3"/>
      <c r="F3" s="3"/>
      <c r="G3" s="3"/>
      <c r="H3" s="3"/>
      <c r="I3" s="3"/>
      <c r="J3" s="3"/>
      <c r="K3" s="3"/>
      <c r="L3" s="3"/>
      <c r="M3" s="3"/>
    </row>
    <row r="4" spans="1:13" s="1" customFormat="1" ht="19.5" customHeight="1" x14ac:dyDescent="0.2">
      <c r="A4" s="11" t="s">
        <v>79</v>
      </c>
      <c r="B4" s="11"/>
      <c r="C4" s="11"/>
      <c r="D4" s="11"/>
      <c r="E4" s="11"/>
      <c r="F4" s="11"/>
      <c r="G4" s="11"/>
      <c r="H4" s="11"/>
      <c r="I4" s="11"/>
      <c r="J4" s="11"/>
      <c r="K4" s="11"/>
      <c r="L4" s="11"/>
      <c r="M4" s="11"/>
    </row>
    <row r="5" spans="1:13" s="1" customFormat="1" ht="16" x14ac:dyDescent="0.2">
      <c r="A5" s="15"/>
      <c r="B5" s="10" t="s">
        <v>176</v>
      </c>
      <c r="C5" s="6" t="s">
        <v>95</v>
      </c>
      <c r="D5" s="6" t="s">
        <v>96</v>
      </c>
      <c r="E5" s="6" t="s">
        <v>97</v>
      </c>
      <c r="F5" s="6" t="s">
        <v>98</v>
      </c>
      <c r="G5" s="6" t="s">
        <v>99</v>
      </c>
      <c r="H5" s="6" t="s">
        <v>100</v>
      </c>
      <c r="I5" s="6" t="s">
        <v>101</v>
      </c>
      <c r="J5" s="6" t="s">
        <v>102</v>
      </c>
      <c r="K5" s="6" t="s">
        <v>103</v>
      </c>
      <c r="L5" s="6" t="s">
        <v>177</v>
      </c>
      <c r="M5" s="6" t="s">
        <v>178</v>
      </c>
    </row>
    <row r="6" spans="1:13" ht="13.5" customHeight="1" x14ac:dyDescent="0.2">
      <c r="A6" s="24" t="s">
        <v>179</v>
      </c>
      <c r="B6" s="25">
        <v>0</v>
      </c>
      <c r="C6" s="26">
        <v>5000</v>
      </c>
      <c r="D6" s="26">
        <v>10000</v>
      </c>
      <c r="E6" s="26">
        <v>15000</v>
      </c>
      <c r="F6" s="26">
        <v>25000</v>
      </c>
      <c r="G6" s="26">
        <v>50000</v>
      </c>
      <c r="H6" s="26">
        <v>100000</v>
      </c>
      <c r="I6" s="26">
        <v>500000</v>
      </c>
      <c r="J6" s="26">
        <v>1000000</v>
      </c>
      <c r="K6" s="26">
        <v>5000000</v>
      </c>
      <c r="L6" s="26">
        <v>10000000</v>
      </c>
      <c r="M6" s="27" t="s">
        <v>104</v>
      </c>
    </row>
    <row r="7" spans="1:13" ht="13.5" customHeight="1" x14ac:dyDescent="0.2">
      <c r="A7" s="14" t="s">
        <v>180</v>
      </c>
      <c r="B7" s="28">
        <v>2.8000000000000001E-2</v>
      </c>
      <c r="C7" s="28">
        <v>2.8000000000000001E-2</v>
      </c>
      <c r="D7" s="28">
        <v>2.8000000000000001E-2</v>
      </c>
      <c r="E7" s="28">
        <v>2.8000000000000001E-2</v>
      </c>
      <c r="F7" s="28">
        <v>2.8000000000000001E-2</v>
      </c>
      <c r="G7" s="28">
        <v>2.8000000000000001E-2</v>
      </c>
      <c r="H7" s="28">
        <v>2.8000000000000001E-2</v>
      </c>
      <c r="I7" s="28">
        <v>2.8000000000000001E-2</v>
      </c>
      <c r="J7" s="28">
        <v>2.8000000000000001E-2</v>
      </c>
      <c r="K7" s="28">
        <v>2.8000000000000001E-2</v>
      </c>
      <c r="L7" s="28">
        <v>2.8000000000000001E-2</v>
      </c>
      <c r="M7" s="29">
        <f>SUMPRODUCT(B7:L7,B8:L8)</f>
        <v>2.7999999999999997E-2</v>
      </c>
    </row>
    <row r="8" spans="1:13" ht="13.5" customHeight="1" x14ac:dyDescent="0.2">
      <c r="A8" s="14" t="s">
        <v>181</v>
      </c>
      <c r="B8" s="30">
        <v>0.02</v>
      </c>
      <c r="C8" s="30">
        <v>0.04</v>
      </c>
      <c r="D8" s="30">
        <v>0.06</v>
      </c>
      <c r="E8" s="30">
        <v>0.1</v>
      </c>
      <c r="F8" s="30">
        <v>0.1</v>
      </c>
      <c r="G8" s="30">
        <v>0.15</v>
      </c>
      <c r="H8" s="30">
        <v>0.15</v>
      </c>
      <c r="I8" s="30">
        <v>0.15</v>
      </c>
      <c r="J8" s="30">
        <v>0.1</v>
      </c>
      <c r="K8" s="30">
        <v>0.08</v>
      </c>
      <c r="L8" s="30">
        <v>0.05</v>
      </c>
      <c r="M8" s="27" t="s">
        <v>104</v>
      </c>
    </row>
    <row r="9" spans="1:13" s="1" customFormat="1" ht="19.5" customHeight="1" x14ac:dyDescent="0.2">
      <c r="A9" s="4" t="s">
        <v>80</v>
      </c>
      <c r="B9" s="9"/>
      <c r="C9" s="9"/>
      <c r="D9" s="9"/>
      <c r="E9" s="9"/>
      <c r="F9" s="9"/>
      <c r="G9" s="9"/>
      <c r="H9" s="9"/>
      <c r="I9" s="9"/>
      <c r="J9" s="9"/>
      <c r="K9" s="9"/>
      <c r="L9" s="9"/>
      <c r="M9" s="9"/>
    </row>
    <row r="10" spans="1:13" ht="13.5" customHeight="1" x14ac:dyDescent="0.2">
      <c r="A10" s="31"/>
      <c r="B10" s="6" t="s">
        <v>182</v>
      </c>
      <c r="C10" s="7"/>
      <c r="D10" s="7"/>
      <c r="E10" s="7"/>
      <c r="F10" s="7"/>
      <c r="G10" s="7"/>
      <c r="H10" s="7"/>
      <c r="I10" s="7"/>
      <c r="J10" s="7"/>
      <c r="K10" s="7"/>
      <c r="L10" s="7"/>
      <c r="M10" s="7"/>
    </row>
    <row r="11" spans="1:13" ht="27.75" customHeight="1" x14ac:dyDescent="0.2">
      <c r="A11" s="32" t="s">
        <v>183</v>
      </c>
      <c r="B11" s="33">
        <v>3.5000000000000003E-2</v>
      </c>
      <c r="C11" s="7"/>
      <c r="D11" s="7"/>
      <c r="E11" s="7"/>
      <c r="F11" s="7"/>
      <c r="G11" s="7"/>
      <c r="H11" s="7"/>
      <c r="I11" s="7"/>
      <c r="J11" s="7"/>
      <c r="K11" s="7"/>
      <c r="L11" s="7"/>
      <c r="M11" s="7"/>
    </row>
    <row r="12" spans="1:13" s="1" customFormat="1" ht="19.5" customHeight="1" x14ac:dyDescent="0.2">
      <c r="A12" s="11" t="s">
        <v>82</v>
      </c>
      <c r="B12" s="11"/>
      <c r="C12" s="11"/>
      <c r="D12" s="11"/>
      <c r="E12" s="11"/>
      <c r="F12" s="11"/>
      <c r="G12" s="11"/>
      <c r="H12" s="11"/>
      <c r="I12" s="11"/>
      <c r="J12" s="11"/>
      <c r="K12" s="11"/>
      <c r="L12" s="11"/>
      <c r="M12" s="11"/>
    </row>
    <row r="13" spans="1:13" s="1" customFormat="1" ht="16" x14ac:dyDescent="0.2">
      <c r="A13" s="15"/>
      <c r="B13" s="5" t="s">
        <v>121</v>
      </c>
      <c r="C13" s="5" t="s">
        <v>122</v>
      </c>
      <c r="D13" s="7"/>
      <c r="E13" s="7"/>
      <c r="F13" s="7"/>
      <c r="G13" s="7"/>
      <c r="H13" s="7"/>
      <c r="I13" s="7"/>
      <c r="J13" s="7"/>
      <c r="K13" s="7"/>
      <c r="L13" s="7"/>
      <c r="M13" s="7"/>
    </row>
    <row r="14" spans="1:13" ht="13.5" customHeight="1" x14ac:dyDescent="0.2">
      <c r="A14" s="14" t="s">
        <v>184</v>
      </c>
      <c r="B14" s="34" t="s">
        <v>185</v>
      </c>
      <c r="C14" s="33">
        <v>5000</v>
      </c>
      <c r="D14" s="7"/>
      <c r="E14" s="7"/>
      <c r="F14" s="7"/>
      <c r="G14" s="7"/>
      <c r="H14" s="7"/>
      <c r="I14" s="7"/>
      <c r="J14" s="7"/>
      <c r="K14" s="7"/>
      <c r="L14" s="7"/>
      <c r="M14" s="7"/>
    </row>
    <row r="15" spans="1:13" s="2" customFormat="1" ht="18" customHeight="1" x14ac:dyDescent="0.2">
      <c r="A15" s="11" t="s">
        <v>84</v>
      </c>
      <c r="B15" s="17"/>
      <c r="C15" s="17"/>
      <c r="D15" s="17"/>
      <c r="E15" s="17"/>
      <c r="F15" s="17"/>
      <c r="G15" s="17"/>
      <c r="H15" s="17"/>
      <c r="I15" s="17"/>
      <c r="J15" s="17"/>
      <c r="K15" s="17"/>
      <c r="L15" s="17"/>
      <c r="M15" s="17"/>
    </row>
    <row r="16" spans="1:13" s="2" customFormat="1" ht="16" x14ac:dyDescent="0.2">
      <c r="A16" s="15"/>
      <c r="B16" s="5" t="s">
        <v>121</v>
      </c>
      <c r="C16" s="5" t="s">
        <v>122</v>
      </c>
      <c r="D16" s="7"/>
      <c r="E16" s="7"/>
      <c r="F16" s="7"/>
      <c r="G16" s="7"/>
      <c r="H16" s="7"/>
      <c r="I16" s="7"/>
      <c r="J16" s="7"/>
      <c r="K16" s="7"/>
      <c r="L16" s="7"/>
      <c r="M16" s="7"/>
    </row>
    <row r="17" spans="1:26" ht="13.5" customHeight="1" x14ac:dyDescent="0.2">
      <c r="A17" s="14" t="s">
        <v>186</v>
      </c>
      <c r="B17" s="34" t="s">
        <v>187</v>
      </c>
      <c r="C17" s="35">
        <v>20000</v>
      </c>
      <c r="D17" s="7"/>
      <c r="E17" s="7"/>
      <c r="F17" s="7"/>
      <c r="G17" s="7"/>
      <c r="H17" s="7"/>
      <c r="I17" s="7"/>
      <c r="J17" s="7"/>
      <c r="K17" s="7"/>
      <c r="L17" s="7"/>
      <c r="M17" s="7"/>
      <c r="N17" s="2"/>
      <c r="O17" s="2"/>
      <c r="P17" s="2"/>
      <c r="Q17" s="2"/>
      <c r="R17" s="2"/>
      <c r="S17" s="2"/>
      <c r="T17" s="2"/>
      <c r="U17" s="2"/>
      <c r="V17" s="2"/>
      <c r="W17" s="2"/>
      <c r="X17" s="2"/>
      <c r="Y17" s="2"/>
      <c r="Z17" s="2"/>
    </row>
    <row r="18" spans="1:26" ht="13.5" customHeight="1" x14ac:dyDescent="0.2">
      <c r="A18" s="18" t="s">
        <v>188</v>
      </c>
      <c r="B18" s="36" t="s">
        <v>189</v>
      </c>
      <c r="C18" s="37" t="s">
        <v>190</v>
      </c>
      <c r="D18" s="7"/>
      <c r="E18" s="7"/>
      <c r="F18" s="7"/>
      <c r="G18" s="7"/>
      <c r="H18" s="7"/>
      <c r="I18" s="7"/>
      <c r="J18" s="7"/>
      <c r="K18" s="7"/>
      <c r="L18" s="7"/>
      <c r="M18" s="7"/>
      <c r="N18" s="2"/>
      <c r="O18" s="2"/>
      <c r="P18" s="2"/>
      <c r="Q18" s="2"/>
      <c r="R18" s="2"/>
      <c r="S18" s="2"/>
      <c r="T18" s="2"/>
      <c r="U18" s="2"/>
      <c r="V18" s="2"/>
      <c r="W18" s="2"/>
      <c r="X18" s="2"/>
      <c r="Y18" s="2"/>
      <c r="Z18" s="2"/>
    </row>
    <row r="19" spans="1:26" s="1" customFormat="1" ht="19.5" customHeight="1" x14ac:dyDescent="0.2">
      <c r="A19" s="11" t="s">
        <v>86</v>
      </c>
      <c r="B19" s="11"/>
      <c r="C19" s="11"/>
      <c r="D19" s="11"/>
      <c r="E19" s="11"/>
      <c r="F19" s="11"/>
      <c r="G19" s="11"/>
      <c r="H19" s="11"/>
      <c r="I19" s="11"/>
      <c r="J19" s="11"/>
      <c r="K19" s="11"/>
      <c r="L19" s="11"/>
      <c r="M19" s="11"/>
    </row>
    <row r="20" spans="1:26" s="1" customFormat="1" ht="16" x14ac:dyDescent="0.2">
      <c r="A20" s="15"/>
      <c r="B20" s="5" t="s">
        <v>121</v>
      </c>
      <c r="C20" s="5" t="s">
        <v>122</v>
      </c>
      <c r="D20" s="7"/>
      <c r="E20" s="7"/>
      <c r="F20" s="7"/>
      <c r="G20" s="7"/>
      <c r="H20" s="7"/>
      <c r="I20" s="7"/>
      <c r="J20" s="7"/>
      <c r="K20" s="7"/>
      <c r="L20" s="7"/>
      <c r="M20" s="7"/>
    </row>
    <row r="21" spans="1:26" ht="13.5" customHeight="1" x14ac:dyDescent="0.2">
      <c r="A21" s="14" t="s">
        <v>191</v>
      </c>
      <c r="B21" s="34" t="s">
        <v>192</v>
      </c>
      <c r="C21" s="35">
        <v>20000</v>
      </c>
      <c r="D21" s="7"/>
      <c r="E21" s="7"/>
      <c r="F21" s="7"/>
      <c r="G21" s="7"/>
      <c r="H21" s="7"/>
      <c r="I21" s="7"/>
      <c r="J21" s="7"/>
      <c r="K21" s="7"/>
      <c r="L21" s="7"/>
      <c r="M21" s="7"/>
    </row>
    <row r="22" spans="1:26" ht="13.5" customHeight="1" x14ac:dyDescent="0.2">
      <c r="A22" s="14" t="s">
        <v>193</v>
      </c>
      <c r="B22" s="34" t="s">
        <v>194</v>
      </c>
      <c r="C22" s="35">
        <v>100000</v>
      </c>
      <c r="D22" s="7"/>
      <c r="E22" s="7"/>
      <c r="F22" s="7"/>
      <c r="G22" s="7"/>
      <c r="H22" s="7"/>
      <c r="I22" s="7"/>
      <c r="J22" s="7"/>
      <c r="K22" s="7"/>
      <c r="L22" s="7"/>
      <c r="M22" s="7"/>
    </row>
    <row r="23" spans="1:26" ht="13.5" customHeight="1" x14ac:dyDescent="0.2">
      <c r="A23" s="14" t="s">
        <v>195</v>
      </c>
      <c r="B23" s="34" t="s">
        <v>196</v>
      </c>
      <c r="C23" s="35">
        <v>20000</v>
      </c>
      <c r="D23" s="7"/>
      <c r="E23" s="7"/>
      <c r="F23" s="7"/>
      <c r="G23" s="7"/>
      <c r="H23" s="7"/>
      <c r="I23" s="7"/>
      <c r="J23" s="7"/>
      <c r="K23" s="7"/>
      <c r="L23" s="7"/>
      <c r="M23" s="7"/>
    </row>
    <row r="24" spans="1:26" s="1" customFormat="1" ht="19.5" customHeight="1" x14ac:dyDescent="0.2">
      <c r="A24" s="11" t="s">
        <v>87</v>
      </c>
      <c r="B24" s="11"/>
      <c r="C24" s="11"/>
      <c r="D24" s="11"/>
      <c r="E24" s="11"/>
      <c r="F24" s="11"/>
      <c r="G24" s="11"/>
      <c r="H24" s="11"/>
      <c r="I24" s="11"/>
      <c r="J24" s="11"/>
      <c r="K24" s="11"/>
      <c r="L24" s="11"/>
      <c r="M24" s="11"/>
    </row>
    <row r="25" spans="1:26" s="1" customFormat="1" ht="16" x14ac:dyDescent="0.2">
      <c r="A25" s="15"/>
      <c r="B25" s="10" t="s">
        <v>176</v>
      </c>
      <c r="C25" s="6" t="s">
        <v>95</v>
      </c>
      <c r="D25" s="6" t="s">
        <v>96</v>
      </c>
      <c r="E25" s="6" t="s">
        <v>97</v>
      </c>
      <c r="F25" s="6" t="s">
        <v>98</v>
      </c>
      <c r="G25" s="6" t="s">
        <v>99</v>
      </c>
      <c r="H25" s="6" t="s">
        <v>100</v>
      </c>
      <c r="I25" s="6" t="s">
        <v>101</v>
      </c>
      <c r="J25" s="6" t="s">
        <v>102</v>
      </c>
      <c r="K25" s="6" t="s">
        <v>103</v>
      </c>
      <c r="L25" s="6" t="s">
        <v>177</v>
      </c>
      <c r="M25" s="7"/>
    </row>
    <row r="26" spans="1:26" s="1" customFormat="1" ht="17" x14ac:dyDescent="0.2">
      <c r="A26" s="12" t="s">
        <v>197</v>
      </c>
      <c r="B26" s="20">
        <f xml:space="preserve"> B6</f>
        <v>0</v>
      </c>
      <c r="C26" s="20">
        <f t="shared" ref="C26:L26" si="0" xml:space="preserve"> C6</f>
        <v>5000</v>
      </c>
      <c r="D26" s="20">
        <f t="shared" si="0"/>
        <v>10000</v>
      </c>
      <c r="E26" s="20">
        <f t="shared" si="0"/>
        <v>15000</v>
      </c>
      <c r="F26" s="20">
        <f t="shared" si="0"/>
        <v>25000</v>
      </c>
      <c r="G26" s="20">
        <f t="shared" si="0"/>
        <v>50000</v>
      </c>
      <c r="H26" s="20">
        <f t="shared" si="0"/>
        <v>100000</v>
      </c>
      <c r="I26" s="20">
        <f t="shared" si="0"/>
        <v>500000</v>
      </c>
      <c r="J26" s="20">
        <f t="shared" si="0"/>
        <v>1000000</v>
      </c>
      <c r="K26" s="20">
        <f t="shared" si="0"/>
        <v>5000000</v>
      </c>
      <c r="L26" s="20">
        <f t="shared" si="0"/>
        <v>10000000</v>
      </c>
      <c r="M26" s="7"/>
    </row>
    <row r="27" spans="1:26" ht="13.5" customHeight="1" x14ac:dyDescent="0.2">
      <c r="A27" s="14" t="s">
        <v>198</v>
      </c>
      <c r="B27" s="28">
        <v>1.4999999999999999E-2</v>
      </c>
      <c r="C27" s="28">
        <v>1.4999999999999999E-2</v>
      </c>
      <c r="D27" s="28">
        <v>1.4999999999999999E-2</v>
      </c>
      <c r="E27" s="28">
        <v>1.4999999999999999E-2</v>
      </c>
      <c r="F27" s="28">
        <v>1.4999999999999999E-2</v>
      </c>
      <c r="G27" s="28">
        <v>1.4999999999999999E-2</v>
      </c>
      <c r="H27" s="28">
        <v>1.4999999999999999E-2</v>
      </c>
      <c r="I27" s="28">
        <v>1.4999999999999999E-2</v>
      </c>
      <c r="J27" s="28">
        <v>1.4999999999999999E-2</v>
      </c>
      <c r="K27" s="28">
        <v>1.4999999999999999E-2</v>
      </c>
      <c r="L27" s="28">
        <v>1.4999999999999999E-2</v>
      </c>
      <c r="M27" s="7"/>
    </row>
    <row r="28" spans="1:26" ht="13.5" customHeight="1" x14ac:dyDescent="0.2">
      <c r="A28" s="14" t="s">
        <v>199</v>
      </c>
      <c r="B28" s="28">
        <v>2.5000000000000001E-3</v>
      </c>
      <c r="C28" s="28">
        <v>2.5000000000000001E-3</v>
      </c>
      <c r="D28" s="28">
        <v>2.5000000000000001E-3</v>
      </c>
      <c r="E28" s="28">
        <v>2.5000000000000001E-3</v>
      </c>
      <c r="F28" s="28">
        <v>2.5000000000000001E-3</v>
      </c>
      <c r="G28" s="28">
        <v>2.5000000000000001E-3</v>
      </c>
      <c r="H28" s="28">
        <v>2.5000000000000001E-3</v>
      </c>
      <c r="I28" s="28">
        <v>2.5000000000000001E-3</v>
      </c>
      <c r="J28" s="28">
        <v>2.5000000000000001E-3</v>
      </c>
      <c r="K28" s="28">
        <v>2.5000000000000001E-3</v>
      </c>
      <c r="L28" s="28">
        <v>2.5000000000000001E-3</v>
      </c>
      <c r="M28" s="7"/>
    </row>
    <row r="29" spans="1:26" s="1" customFormat="1" ht="18" x14ac:dyDescent="0.2">
      <c r="A29" s="11" t="s">
        <v>88</v>
      </c>
      <c r="B29" s="11"/>
      <c r="C29" s="11"/>
      <c r="D29" s="11"/>
      <c r="E29" s="11"/>
      <c r="F29" s="11"/>
      <c r="G29" s="11"/>
      <c r="H29" s="11"/>
      <c r="I29" s="11"/>
      <c r="J29" s="11"/>
      <c r="K29" s="11"/>
      <c r="L29" s="11"/>
      <c r="M29" s="11"/>
    </row>
    <row r="30" spans="1:26" ht="17" x14ac:dyDescent="0.2">
      <c r="A30" s="15"/>
      <c r="B30" s="19" t="s">
        <v>145</v>
      </c>
      <c r="C30" s="8" t="s">
        <v>104</v>
      </c>
      <c r="D30" s="8" t="s">
        <v>104</v>
      </c>
      <c r="E30" s="8" t="s">
        <v>104</v>
      </c>
      <c r="F30" s="8" t="s">
        <v>104</v>
      </c>
      <c r="G30" s="8" t="s">
        <v>104</v>
      </c>
      <c r="H30" s="8" t="s">
        <v>104</v>
      </c>
      <c r="I30" s="8" t="s">
        <v>104</v>
      </c>
      <c r="J30" s="8" t="s">
        <v>104</v>
      </c>
      <c r="K30" s="8" t="s">
        <v>104</v>
      </c>
      <c r="L30" s="8" t="s">
        <v>104</v>
      </c>
      <c r="M30" s="8" t="s">
        <v>104</v>
      </c>
    </row>
    <row r="31" spans="1:26" ht="13.5" customHeight="1" x14ac:dyDescent="0.2">
      <c r="A31" s="38" t="s">
        <v>200</v>
      </c>
      <c r="B31" s="39">
        <v>200</v>
      </c>
      <c r="C31" s="8" t="s">
        <v>104</v>
      </c>
      <c r="D31" s="8" t="s">
        <v>104</v>
      </c>
      <c r="E31" s="8" t="s">
        <v>104</v>
      </c>
      <c r="F31" s="8" t="s">
        <v>104</v>
      </c>
      <c r="G31" s="8" t="s">
        <v>104</v>
      </c>
      <c r="H31" s="8" t="s">
        <v>104</v>
      </c>
      <c r="I31" s="8" t="s">
        <v>104</v>
      </c>
      <c r="J31" s="8" t="s">
        <v>104</v>
      </c>
      <c r="K31" s="8" t="s">
        <v>104</v>
      </c>
      <c r="L31" s="8" t="s">
        <v>104</v>
      </c>
      <c r="M31" s="8" t="s">
        <v>104</v>
      </c>
    </row>
    <row r="32" spans="1:26" ht="13.5" customHeight="1" x14ac:dyDescent="0.2">
      <c r="A32" s="38" t="s">
        <v>201</v>
      </c>
      <c r="B32" s="39">
        <v>150</v>
      </c>
      <c r="C32" s="8" t="s">
        <v>104</v>
      </c>
      <c r="D32" s="8" t="s">
        <v>104</v>
      </c>
      <c r="E32" s="8" t="s">
        <v>104</v>
      </c>
      <c r="F32" s="8" t="s">
        <v>104</v>
      </c>
      <c r="G32" s="8" t="s">
        <v>104</v>
      </c>
      <c r="H32" s="8" t="s">
        <v>104</v>
      </c>
      <c r="I32" s="8" t="s">
        <v>104</v>
      </c>
      <c r="J32" s="8" t="s">
        <v>104</v>
      </c>
      <c r="K32" s="8" t="s">
        <v>104</v>
      </c>
      <c r="L32" s="8" t="s">
        <v>104</v>
      </c>
      <c r="M32" s="8" t="s">
        <v>104</v>
      </c>
    </row>
    <row r="33" spans="1:13" ht="13.5" customHeight="1" x14ac:dyDescent="0.2">
      <c r="A33" s="38" t="s">
        <v>202</v>
      </c>
      <c r="B33" s="39">
        <v>150</v>
      </c>
      <c r="C33" s="8" t="s">
        <v>104</v>
      </c>
      <c r="D33" s="8" t="s">
        <v>104</v>
      </c>
      <c r="E33" s="8" t="s">
        <v>104</v>
      </c>
      <c r="F33" s="8" t="s">
        <v>104</v>
      </c>
      <c r="G33" s="8" t="s">
        <v>104</v>
      </c>
      <c r="H33" s="8" t="s">
        <v>104</v>
      </c>
      <c r="I33" s="8" t="s">
        <v>104</v>
      </c>
      <c r="J33" s="8" t="s">
        <v>104</v>
      </c>
      <c r="K33" s="8" t="s">
        <v>104</v>
      </c>
      <c r="L33" s="8" t="s">
        <v>104</v>
      </c>
      <c r="M33" s="8" t="s">
        <v>104</v>
      </c>
    </row>
  </sheetData>
  <sheetProtection algorithmName="SHA-512" hashValue="ISw/aP4scbHXLy3CbcOmPvP7LKn978xxnbZPl6QzWGHowJ1bRwc2gWP+5RmjBcJ4d6yN/eyPnzym2rwnm9wCoA==" saltValue="HQuHE93L3irJ5vweEd/w3g==" spinCount="100000" sheet="1" selectLockedCells="1"/>
  <dataValidations count="1">
    <dataValidation allowBlank="1" showErrorMessage="1" sqref="A24:M1048576 A1:XFD23 N25:XFD1048576" xr:uid="{CA4D5A4B-6E1B-4966-BC63-16996340E249}"/>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3A035D7CBAA7C43BAE69B0180FB2DAB" ma:contentTypeVersion="" ma:contentTypeDescription="Create a new document." ma:contentTypeScope="" ma:versionID="265ff64f737e46c7d454e625ef0b2e64">
  <xsd:schema xmlns:xsd="http://www.w3.org/2001/XMLSchema" xmlns:xs="http://www.w3.org/2001/XMLSchema" xmlns:p="http://schemas.microsoft.com/office/2006/metadata/properties" xmlns:ns2="e722d3c4-5633-40de-9150-dbf9b67024c0" xmlns:ns3="a83ce881-6d26-4652-aec7-bb24eb109e77" targetNamespace="http://schemas.microsoft.com/office/2006/metadata/properties" ma:root="true" ma:fieldsID="4a13dcf17e03e23bc278c1c4982f3d3d" ns2:_="" ns3:_="">
    <xsd:import namespace="e722d3c4-5633-40de-9150-dbf9b67024c0"/>
    <xsd:import namespace="a83ce881-6d26-4652-aec7-bb24eb109e7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22d3c4-5633-40de-9150-dbf9b67024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3ce881-6d26-4652-aec7-bb24eb109e7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588A92-2FF5-4FBE-A1B2-8B16E2E2AD97}">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e722d3c4-5633-40de-9150-dbf9b67024c0"/>
    <ds:schemaRef ds:uri="a83ce881-6d26-4652-aec7-bb24eb109e77"/>
    <ds:schemaRef ds:uri="http://www.w3.org/XML/1998/namespace"/>
    <ds:schemaRef ds:uri="http://purl.org/dc/elements/1.1/"/>
  </ds:schemaRefs>
</ds:datastoreItem>
</file>

<file path=customXml/itemProps2.xml><?xml version="1.0" encoding="utf-8"?>
<ds:datastoreItem xmlns:ds="http://schemas.openxmlformats.org/officeDocument/2006/customXml" ds:itemID="{1EE1149C-1290-4D33-B56E-5BEBBF85F382}">
  <ds:schemaRefs>
    <ds:schemaRef ds:uri="http://schemas.microsoft.com/sharepoint/v3/contenttype/forms"/>
  </ds:schemaRefs>
</ds:datastoreItem>
</file>

<file path=customXml/itemProps3.xml><?xml version="1.0" encoding="utf-8"?>
<ds:datastoreItem xmlns:ds="http://schemas.openxmlformats.org/officeDocument/2006/customXml" ds:itemID="{133A1FA4-63AE-4610-8D1B-836BB6966A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22d3c4-5633-40de-9150-dbf9b67024c0"/>
    <ds:schemaRef ds:uri="a83ce881-6d26-4652-aec7-bb24eb109e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Budget Worksheet</vt:lpstr>
      <vt:lpstr>Cat A_INIT</vt:lpstr>
      <vt:lpstr>Cat A_Kuba</vt:lpstr>
      <vt:lpstr>Cat A_SC Soft</vt:lpstr>
      <vt:lpstr>Cat B_Bytemark</vt:lpstr>
      <vt:lpstr>Cat B_Enghouse</vt:lpstr>
      <vt:lpstr>Cat B_INIT</vt:lpstr>
      <vt:lpstr>Cat B_Littlepay</vt:lpstr>
      <vt:lpstr>Integration Mapping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Zack Karson</dc:creator>
  <cp:keywords/>
  <dc:description/>
  <cp:lastModifiedBy>Erika Ehmsen</cp:lastModifiedBy>
  <cp:revision/>
  <dcterms:created xsi:type="dcterms:W3CDTF">2022-01-13T15:42:56Z</dcterms:created>
  <dcterms:modified xsi:type="dcterms:W3CDTF">2022-03-01T21:38:23Z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0x01010033A035D7CBAA7C43BAE69B0180FB2DAB</vt:lpwstr>
  </property>
</Properties>
</file>